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190" tabRatio="838" activeTab="0"/>
  </bookViews>
  <sheets>
    <sheet name="7er_Gr 1GwS 2P" sheetId="1" r:id="rId1"/>
  </sheets>
  <externalReferences>
    <externalReference r:id="rId4"/>
    <externalReference r:id="rId5"/>
  </externalReferences>
  <definedNames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  <definedName name="Daten_5">'[2]Eingabe'!$A$4:$E$30</definedName>
    <definedName name="Daten_6">'[2]Eingabe'!$A$4:$E$30</definedName>
    <definedName name="Daten_7">'[2]Eingabe'!$A$4:$E$30</definedName>
    <definedName name="Daten_8">'[2]Eingabe'!$A$4:$E$30</definedName>
    <definedName name="Daten_9">'[2]Eingabe'!$A$4:$E$30</definedName>
  </definedNames>
  <calcPr fullCalcOnLoad="1"/>
</workbook>
</file>

<file path=xl/sharedStrings.xml><?xml version="1.0" encoding="utf-8"?>
<sst xmlns="http://schemas.openxmlformats.org/spreadsheetml/2006/main" count="85" uniqueCount="30">
  <si>
    <t>Tomy</t>
  </si>
  <si>
    <t>Punkte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</si>
  <si>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</si>
  <si>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</si>
  <si>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</si>
  <si>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</si>
  <si>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</si>
  <si>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</si>
  <si>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</si>
  <si>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</si>
  <si>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Copyright by Th. Karker</t>
  </si>
  <si>
    <t>Diff</t>
  </si>
  <si>
    <t>4. Platz</t>
  </si>
  <si>
    <t>Teilnehmer 4:</t>
  </si>
  <si>
    <t>5. Platz</t>
  </si>
  <si>
    <t>Teilnehmer 5:</t>
  </si>
  <si>
    <t>6. Platz</t>
  </si>
  <si>
    <t>Teilnehmer 6:</t>
  </si>
  <si>
    <t>7. Platz</t>
  </si>
  <si>
    <t>Teilnehmer 7:</t>
  </si>
  <si>
    <t>Stock</t>
  </si>
  <si>
    <t>SV Apfeldorf</t>
  </si>
  <si>
    <t>TSV Epfach</t>
  </si>
  <si>
    <t>SV Erpfting</t>
  </si>
  <si>
    <t>SV Fuchstal</t>
  </si>
  <si>
    <t>SV Hohenfurch</t>
  </si>
  <si>
    <t>SV Kinsau</t>
  </si>
  <si>
    <t>TSV Rott</t>
  </si>
  <si>
    <t>St. Note</t>
  </si>
  <si>
    <t>Lechrain Pokal 2. Runde in Fuchstal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</si>
</sst>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\:mm"/>
    <numFmt numFmtId="165" formatCode="0.000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5">
    <xf numFmtId="0" fontId="0" fillId="0" borderId="0" xfId="0" applyAlignment="1">
      <alignment/>
    </xf>
    <xf numFmtId="1" fontId="9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1" fontId="9" fillId="33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 vertical="center"/>
    </xf>
    <xf numFmtId="1" fontId="9" fillId="33" borderId="25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0" fontId="0" fillId="0" borderId="0" xfId="51">
      <alignment/>
      <protection/>
    </xf>
    <xf numFmtId="0" fontId="1" fillId="33" borderId="27" xfId="51" applyFont="1" applyFill="1" applyBorder="1">
      <alignment/>
      <protection/>
    </xf>
    <xf numFmtId="0" fontId="1" fillId="33" borderId="14" xfId="51" applyFont="1" applyFill="1" applyBorder="1">
      <alignment/>
      <protection/>
    </xf>
    <xf numFmtId="0" fontId="1" fillId="33" borderId="28" xfId="51" applyFont="1" applyFill="1" applyBorder="1">
      <alignment/>
      <protection/>
    </xf>
    <xf numFmtId="0" fontId="1" fillId="33" borderId="29" xfId="51" applyFont="1" applyFill="1" applyBorder="1">
      <alignment/>
      <protection/>
    </xf>
    <xf numFmtId="0" fontId="1" fillId="33" borderId="0" xfId="51" applyFont="1" applyFill="1">
      <alignment/>
      <protection/>
    </xf>
    <xf numFmtId="0" fontId="0" fillId="33" borderId="30" xfId="51" applyFont="1" applyFill="1" applyBorder="1" applyAlignment="1">
      <alignment horizontal="center" vertical="center"/>
      <protection/>
    </xf>
    <xf numFmtId="0" fontId="0" fillId="33" borderId="0" xfId="51" applyFont="1" applyFill="1">
      <alignment/>
      <protection/>
    </xf>
    <xf numFmtId="0" fontId="1" fillId="33" borderId="31" xfId="51" applyFont="1" applyFill="1" applyBorder="1">
      <alignment/>
      <protection/>
    </xf>
    <xf numFmtId="0" fontId="1" fillId="33" borderId="0" xfId="51" applyFont="1" applyFill="1" applyAlignment="1">
      <alignment vertical="center"/>
      <protection/>
    </xf>
    <xf numFmtId="0" fontId="0" fillId="33" borderId="0" xfId="51" applyFont="1" applyFill="1" applyAlignment="1">
      <alignment horizontal="center" vertical="center"/>
      <protection/>
    </xf>
    <xf numFmtId="0" fontId="0" fillId="33" borderId="0" xfId="51" applyFont="1" applyFill="1" applyAlignment="1">
      <alignment horizontal="center" vertical="center" textRotation="90"/>
      <protection/>
    </xf>
    <xf numFmtId="0" fontId="1" fillId="33" borderId="0" xfId="51" applyFont="1" applyFill="1" applyAlignment="1">
      <alignment horizontal="left" vertical="center"/>
      <protection/>
    </xf>
    <xf numFmtId="0" fontId="4" fillId="33" borderId="0" xfId="51" applyFont="1" applyFill="1" applyAlignment="1" applyProtection="1">
      <alignment horizontal="center" vertical="center"/>
      <protection locked="0"/>
    </xf>
    <xf numFmtId="0" fontId="1" fillId="33" borderId="29" xfId="51" applyFont="1" applyFill="1" applyBorder="1" applyAlignment="1">
      <alignment vertical="center"/>
      <protection/>
    </xf>
    <xf numFmtId="0" fontId="6" fillId="33" borderId="0" xfId="51" applyFont="1" applyFill="1" applyAlignment="1">
      <alignment horizontal="center" textRotation="90"/>
      <protection/>
    </xf>
    <xf numFmtId="0" fontId="1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horizontal="center" textRotation="90"/>
      <protection/>
    </xf>
    <xf numFmtId="0" fontId="1" fillId="33" borderId="31" xfId="51" applyFont="1" applyFill="1" applyBorder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17" fillId="33" borderId="0" xfId="51" applyFont="1" applyFill="1" applyAlignment="1">
      <alignment horizontal="center" textRotation="90"/>
      <protection/>
    </xf>
    <xf numFmtId="0" fontId="3" fillId="33" borderId="0" xfId="51" applyFont="1" applyFill="1" applyAlignment="1">
      <alignment horizontal="center" vertical="center"/>
      <protection/>
    </xf>
    <xf numFmtId="0" fontId="5" fillId="34" borderId="19" xfId="51" applyFont="1" applyFill="1" applyBorder="1" applyAlignment="1">
      <alignment horizontal="center" vertical="center"/>
      <protection/>
    </xf>
    <xf numFmtId="0" fontId="5" fillId="35" borderId="32" xfId="51" applyFont="1" applyFill="1" applyBorder="1" applyAlignment="1">
      <alignment horizontal="center" vertical="center"/>
      <protection/>
    </xf>
    <xf numFmtId="0" fontId="5" fillId="33" borderId="0" xfId="51" applyFont="1" applyFill="1" applyAlignment="1">
      <alignment horizontal="center" vertical="center"/>
      <protection/>
    </xf>
    <xf numFmtId="0" fontId="5" fillId="33" borderId="30" xfId="51" applyFont="1" applyFill="1" applyBorder="1" applyAlignment="1">
      <alignment horizontal="center" vertical="center"/>
      <protection/>
    </xf>
    <xf numFmtId="10" fontId="7" fillId="36" borderId="33" xfId="51" applyNumberFormat="1" applyFont="1" applyFill="1" applyBorder="1" applyAlignment="1">
      <alignment horizontal="center" vertical="center"/>
      <protection/>
    </xf>
    <xf numFmtId="0" fontId="7" fillId="36" borderId="22" xfId="51" applyFont="1" applyFill="1" applyBorder="1" applyAlignment="1">
      <alignment horizontal="center" vertical="center"/>
      <protection/>
    </xf>
    <xf numFmtId="0" fontId="5" fillId="36" borderId="19" xfId="51" applyFont="1" applyFill="1" applyBorder="1" applyAlignment="1">
      <alignment horizontal="center" vertical="center"/>
      <protection/>
    </xf>
    <xf numFmtId="1" fontId="7" fillId="36" borderId="34" xfId="51" applyNumberFormat="1" applyFont="1" applyFill="1" applyBorder="1" applyAlignment="1">
      <alignment horizontal="center" vertical="center"/>
      <protection/>
    </xf>
    <xf numFmtId="0" fontId="7" fillId="36" borderId="19" xfId="51" applyFont="1" applyFill="1" applyBorder="1" applyAlignment="1">
      <alignment horizontal="center" vertical="center"/>
      <protection/>
    </xf>
    <xf numFmtId="0" fontId="7" fillId="36" borderId="35" xfId="51" applyFont="1" applyFill="1" applyBorder="1" applyAlignment="1">
      <alignment horizontal="center" vertical="center"/>
      <protection/>
    </xf>
    <xf numFmtId="0" fontId="15" fillId="36" borderId="22" xfId="51" applyFont="1" applyFill="1" applyBorder="1" applyAlignment="1">
      <alignment horizontal="center" vertical="center"/>
      <protection/>
    </xf>
    <xf numFmtId="0" fontId="5" fillId="35" borderId="19" xfId="51" applyFont="1" applyFill="1" applyBorder="1" applyAlignment="1">
      <alignment horizontal="center" vertical="center"/>
      <protection/>
    </xf>
    <xf numFmtId="0" fontId="5" fillId="37" borderId="36" xfId="51" applyFont="1" applyFill="1" applyBorder="1" applyAlignment="1">
      <alignment horizontal="center" vertical="center"/>
      <protection/>
    </xf>
    <xf numFmtId="0" fontId="5" fillId="37" borderId="11" xfId="51" applyFont="1" applyFill="1" applyBorder="1" applyAlignment="1">
      <alignment horizontal="center" vertical="center"/>
      <protection/>
    </xf>
    <xf numFmtId="0" fontId="5" fillId="37" borderId="12" xfId="51" applyFont="1" applyFill="1" applyBorder="1" applyAlignment="1">
      <alignment horizontal="center" vertical="center"/>
      <protection/>
    </xf>
    <xf numFmtId="1" fontId="9" fillId="38" borderId="37" xfId="51" applyNumberFormat="1" applyFont="1" applyFill="1" applyBorder="1" applyAlignment="1">
      <alignment horizontal="center" vertical="center"/>
      <protection/>
    </xf>
    <xf numFmtId="1" fontId="9" fillId="38" borderId="38" xfId="51" applyNumberFormat="1" applyFont="1" applyFill="1" applyBorder="1" applyAlignment="1">
      <alignment horizontal="center" vertical="center"/>
      <protection/>
    </xf>
    <xf numFmtId="1" fontId="9" fillId="38" borderId="39" xfId="51" applyNumberFormat="1" applyFont="1" applyFill="1" applyBorder="1" applyAlignment="1">
      <alignment horizontal="center" vertical="center"/>
      <protection/>
    </xf>
    <xf numFmtId="1" fontId="9" fillId="36" borderId="40" xfId="51" applyNumberFormat="1" applyFont="1" applyFill="1" applyBorder="1" applyAlignment="1">
      <alignment horizontal="center" vertical="center"/>
      <protection/>
    </xf>
    <xf numFmtId="0" fontId="9" fillId="39" borderId="41" xfId="51" applyFont="1" applyFill="1" applyBorder="1" applyAlignment="1">
      <alignment horizontal="center" vertical="center"/>
      <protection/>
    </xf>
    <xf numFmtId="164" fontId="9" fillId="39" borderId="38" xfId="51" applyNumberFormat="1" applyFont="1" applyFill="1" applyBorder="1" applyAlignment="1">
      <alignment horizontal="center" vertical="center"/>
      <protection/>
    </xf>
    <xf numFmtId="0" fontId="9" fillId="39" borderId="39" xfId="51" applyFont="1" applyFill="1" applyBorder="1" applyAlignment="1">
      <alignment horizontal="center" vertical="center"/>
      <protection/>
    </xf>
    <xf numFmtId="0" fontId="5" fillId="34" borderId="42" xfId="51" applyFont="1" applyFill="1" applyBorder="1" applyAlignment="1">
      <alignment horizontal="center" vertical="center"/>
      <protection/>
    </xf>
    <xf numFmtId="0" fontId="5" fillId="35" borderId="43" xfId="51" applyFont="1" applyFill="1" applyBorder="1" applyAlignment="1">
      <alignment horizontal="center" vertical="center"/>
      <protection/>
    </xf>
    <xf numFmtId="0" fontId="5" fillId="37" borderId="19" xfId="51" applyFont="1" applyFill="1" applyBorder="1" applyAlignment="1">
      <alignment horizontal="center" vertical="center"/>
      <protection/>
    </xf>
    <xf numFmtId="0" fontId="5" fillId="37" borderId="17" xfId="51" applyFont="1" applyFill="1" applyBorder="1" applyAlignment="1">
      <alignment horizontal="center" vertical="center"/>
      <protection/>
    </xf>
    <xf numFmtId="0" fontId="5" fillId="37" borderId="18" xfId="51" applyFont="1" applyFill="1" applyBorder="1" applyAlignment="1">
      <alignment horizontal="center" vertical="center"/>
      <protection/>
    </xf>
    <xf numFmtId="1" fontId="9" fillId="38" borderId="44" xfId="51" applyNumberFormat="1" applyFont="1" applyFill="1" applyBorder="1" applyAlignment="1">
      <alignment horizontal="center" vertical="center"/>
      <protection/>
    </xf>
    <xf numFmtId="1" fontId="9" fillId="38" borderId="17" xfId="51" applyNumberFormat="1" applyFont="1" applyFill="1" applyBorder="1" applyAlignment="1">
      <alignment horizontal="center" vertical="center"/>
      <protection/>
    </xf>
    <xf numFmtId="1" fontId="9" fillId="38" borderId="18" xfId="51" applyNumberFormat="1" applyFont="1" applyFill="1" applyBorder="1" applyAlignment="1">
      <alignment horizontal="center" vertical="center"/>
      <protection/>
    </xf>
    <xf numFmtId="1" fontId="9" fillId="36" borderId="34" xfId="51" applyNumberFormat="1" applyFont="1" applyFill="1" applyBorder="1" applyAlignment="1">
      <alignment horizontal="center" vertical="center"/>
      <protection/>
    </xf>
    <xf numFmtId="0" fontId="9" fillId="39" borderId="19" xfId="51" applyFont="1" applyFill="1" applyBorder="1" applyAlignment="1">
      <alignment horizontal="center" vertical="center"/>
      <protection/>
    </xf>
    <xf numFmtId="164" fontId="9" fillId="39" borderId="17" xfId="51" applyNumberFormat="1" applyFont="1" applyFill="1" applyBorder="1" applyAlignment="1">
      <alignment horizontal="center" vertical="center"/>
      <protection/>
    </xf>
    <xf numFmtId="0" fontId="9" fillId="39" borderId="18" xfId="51" applyFont="1" applyFill="1" applyBorder="1" applyAlignment="1">
      <alignment horizontal="center" vertical="center"/>
      <protection/>
    </xf>
    <xf numFmtId="0" fontId="8" fillId="33" borderId="0" xfId="51" applyFont="1" applyFill="1">
      <alignment/>
      <protection/>
    </xf>
    <xf numFmtId="1" fontId="9" fillId="33" borderId="16" xfId="51" applyNumberFormat="1" applyFont="1" applyFill="1" applyBorder="1" applyAlignment="1">
      <alignment horizontal="center" vertical="center"/>
      <protection/>
    </xf>
    <xf numFmtId="0" fontId="5" fillId="33" borderId="17" xfId="51" applyFont="1" applyFill="1" applyBorder="1" applyAlignment="1">
      <alignment horizontal="center" vertical="center"/>
      <protection/>
    </xf>
    <xf numFmtId="1" fontId="9" fillId="33" borderId="18" xfId="51" applyNumberFormat="1" applyFont="1" applyFill="1" applyBorder="1" applyAlignment="1">
      <alignment horizontal="center" vertical="center"/>
      <protection/>
    </xf>
    <xf numFmtId="1" fontId="9" fillId="33" borderId="19" xfId="51" applyNumberFormat="1" applyFont="1" applyFill="1" applyBorder="1" applyAlignment="1">
      <alignment horizontal="center" vertical="center"/>
      <protection/>
    </xf>
    <xf numFmtId="0" fontId="5" fillId="34" borderId="34" xfId="51" applyFont="1" applyFill="1" applyBorder="1" applyAlignment="1">
      <alignment horizontal="center" vertical="center"/>
      <protection/>
    </xf>
    <xf numFmtId="1" fontId="9" fillId="37" borderId="19" xfId="51" applyNumberFormat="1" applyFont="1" applyFill="1" applyBorder="1" applyAlignment="1">
      <alignment horizontal="center" vertical="center"/>
      <protection/>
    </xf>
    <xf numFmtId="1" fontId="9" fillId="37" borderId="17" xfId="51" applyNumberFormat="1" applyFont="1" applyFill="1" applyBorder="1" applyAlignment="1">
      <alignment horizontal="center" vertical="center"/>
      <protection/>
    </xf>
    <xf numFmtId="1" fontId="9" fillId="37" borderId="18" xfId="51" applyNumberFormat="1" applyFont="1" applyFill="1" applyBorder="1" applyAlignment="1">
      <alignment horizontal="center" vertical="center"/>
      <protection/>
    </xf>
    <xf numFmtId="0" fontId="8" fillId="33" borderId="0" xfId="51" applyFont="1" applyFill="1" applyAlignment="1">
      <alignment horizontal="right" vertical="center"/>
      <protection/>
    </xf>
    <xf numFmtId="0" fontId="8" fillId="33" borderId="0" xfId="51" applyFont="1" applyFill="1" applyAlignment="1" applyProtection="1">
      <alignment horizontal="center" vertical="center"/>
      <protection locked="0"/>
    </xf>
    <xf numFmtId="10" fontId="7" fillId="36" borderId="34" xfId="51" applyNumberFormat="1" applyFont="1" applyFill="1" applyBorder="1" applyAlignment="1">
      <alignment horizontal="center" vertical="center"/>
      <protection/>
    </xf>
    <xf numFmtId="0" fontId="5" fillId="36" borderId="34" xfId="51" applyFont="1" applyFill="1" applyBorder="1" applyAlignment="1">
      <alignment horizontal="center" vertical="center"/>
      <protection/>
    </xf>
    <xf numFmtId="0" fontId="7" fillId="36" borderId="45" xfId="51" applyFont="1" applyFill="1" applyBorder="1" applyAlignment="1">
      <alignment horizontal="center"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15" fillId="36" borderId="34" xfId="51" applyFont="1" applyFill="1" applyBorder="1" applyAlignment="1">
      <alignment horizontal="center" vertical="center"/>
      <protection/>
    </xf>
    <xf numFmtId="1" fontId="9" fillId="33" borderId="46" xfId="51" applyNumberFormat="1" applyFont="1" applyFill="1" applyBorder="1" applyAlignment="1">
      <alignment horizontal="center" vertical="center"/>
      <protection/>
    </xf>
    <xf numFmtId="0" fontId="5" fillId="33" borderId="47" xfId="51" applyFont="1" applyFill="1" applyBorder="1" applyAlignment="1">
      <alignment horizontal="center" vertical="center"/>
      <protection/>
    </xf>
    <xf numFmtId="1" fontId="9" fillId="33" borderId="48" xfId="51" applyNumberFormat="1" applyFont="1" applyFill="1" applyBorder="1" applyAlignment="1">
      <alignment horizontal="center" vertical="center"/>
      <protection/>
    </xf>
    <xf numFmtId="1" fontId="9" fillId="33" borderId="49" xfId="51" applyNumberFormat="1" applyFont="1" applyFill="1" applyBorder="1" applyAlignment="1">
      <alignment horizontal="center" vertical="center"/>
      <protection/>
    </xf>
    <xf numFmtId="1" fontId="9" fillId="33" borderId="47" xfId="51" applyNumberFormat="1" applyFont="1" applyFill="1" applyBorder="1" applyAlignment="1">
      <alignment horizontal="center" vertical="center"/>
      <protection/>
    </xf>
    <xf numFmtId="0" fontId="5" fillId="37" borderId="49" xfId="51" applyFont="1" applyFill="1" applyBorder="1" applyAlignment="1">
      <alignment horizontal="center" vertical="center"/>
      <protection/>
    </xf>
    <xf numFmtId="0" fontId="5" fillId="37" borderId="47" xfId="51" applyFont="1" applyFill="1" applyBorder="1" applyAlignment="1">
      <alignment horizontal="center" vertical="center"/>
      <protection/>
    </xf>
    <xf numFmtId="0" fontId="5" fillId="37" borderId="50" xfId="51" applyFont="1" applyFill="1" applyBorder="1" applyAlignment="1">
      <alignment horizontal="center" vertical="center"/>
      <protection/>
    </xf>
    <xf numFmtId="1" fontId="9" fillId="38" borderId="51" xfId="51" applyNumberFormat="1" applyFont="1" applyFill="1" applyBorder="1" applyAlignment="1">
      <alignment horizontal="center" vertical="center"/>
      <protection/>
    </xf>
    <xf numFmtId="1" fontId="9" fillId="38" borderId="47" xfId="51" applyNumberFormat="1" applyFont="1" applyFill="1" applyBorder="1" applyAlignment="1">
      <alignment horizontal="center" vertical="center"/>
      <protection/>
    </xf>
    <xf numFmtId="1" fontId="9" fillId="38" borderId="48" xfId="51" applyNumberFormat="1" applyFont="1" applyFill="1" applyBorder="1" applyAlignment="1">
      <alignment horizontal="center" vertical="center"/>
      <protection/>
    </xf>
    <xf numFmtId="1" fontId="9" fillId="36" borderId="42" xfId="51" applyNumberFormat="1" applyFont="1" applyFill="1" applyBorder="1" applyAlignment="1">
      <alignment horizontal="center" vertical="center"/>
      <protection/>
    </xf>
    <xf numFmtId="0" fontId="9" fillId="39" borderId="49" xfId="51" applyFont="1" applyFill="1" applyBorder="1" applyAlignment="1">
      <alignment horizontal="center" vertical="center"/>
      <protection/>
    </xf>
    <xf numFmtId="164" fontId="9" fillId="39" borderId="47" xfId="51" applyNumberFormat="1" applyFont="1" applyFill="1" applyBorder="1" applyAlignment="1">
      <alignment horizontal="center" vertical="center"/>
      <protection/>
    </xf>
    <xf numFmtId="0" fontId="9" fillId="39" borderId="48" xfId="51" applyFont="1" applyFill="1" applyBorder="1" applyAlignment="1">
      <alignment horizontal="center" vertical="center"/>
      <protection/>
    </xf>
    <xf numFmtId="0" fontId="4" fillId="33" borderId="0" xfId="51" applyFont="1" applyFill="1" applyAlignment="1" applyProtection="1">
      <alignment horizontal="left" vertical="center"/>
      <protection locked="0"/>
    </xf>
    <xf numFmtId="0" fontId="1" fillId="33" borderId="0" xfId="51" applyFont="1" applyFill="1" applyAlignment="1">
      <alignment horizontal="center" vertical="center"/>
      <protection/>
    </xf>
    <xf numFmtId="0" fontId="0" fillId="33" borderId="0" xfId="51" applyFont="1" applyFill="1" applyAlignment="1">
      <alignment horizontal="center"/>
      <protection/>
    </xf>
    <xf numFmtId="0" fontId="11" fillId="33" borderId="0" xfId="51" applyFont="1" applyFill="1" applyAlignment="1">
      <alignment horizontal="center"/>
      <protection/>
    </xf>
    <xf numFmtId="0" fontId="12" fillId="33" borderId="0" xfId="51" applyFont="1" applyFill="1" applyAlignment="1">
      <alignment horizontal="center" vertical="center"/>
      <protection/>
    </xf>
    <xf numFmtId="0" fontId="8" fillId="33" borderId="0" xfId="51" applyFont="1" applyFill="1" applyAlignment="1">
      <alignment vertical="center"/>
      <protection/>
    </xf>
    <xf numFmtId="0" fontId="0" fillId="33" borderId="0" xfId="51" applyFont="1" applyFill="1" applyAlignment="1">
      <alignment vertical="center"/>
      <protection/>
    </xf>
    <xf numFmtId="0" fontId="1" fillId="33" borderId="52" xfId="51" applyFont="1" applyFill="1" applyBorder="1">
      <alignment/>
      <protection/>
    </xf>
    <xf numFmtId="0" fontId="1" fillId="33" borderId="53" xfId="51" applyFont="1" applyFill="1" applyBorder="1">
      <alignment/>
      <protection/>
    </xf>
    <xf numFmtId="0" fontId="13" fillId="33" borderId="53" xfId="51" applyFont="1" applyFill="1" applyBorder="1" applyAlignment="1">
      <alignment horizontal="center" vertical="center"/>
      <protection/>
    </xf>
    <xf numFmtId="0" fontId="13" fillId="33" borderId="53" xfId="51" applyFont="1" applyFill="1" applyBorder="1" applyAlignment="1">
      <alignment horizontal="center"/>
      <protection/>
    </xf>
    <xf numFmtId="0" fontId="0" fillId="33" borderId="53" xfId="51" applyFont="1" applyFill="1" applyBorder="1">
      <alignment/>
      <protection/>
    </xf>
    <xf numFmtId="0" fontId="14" fillId="33" borderId="53" xfId="51" applyFont="1" applyFill="1" applyBorder="1" applyAlignment="1">
      <alignment horizontal="center" vertical="center"/>
      <protection/>
    </xf>
    <xf numFmtId="0" fontId="5" fillId="33" borderId="53" xfId="51" applyFont="1" applyFill="1" applyBorder="1" applyAlignment="1">
      <alignment horizontal="center" vertical="center"/>
      <protection/>
    </xf>
    <xf numFmtId="0" fontId="6" fillId="0" borderId="33" xfId="51" applyFont="1" applyFill="1" applyBorder="1" applyAlignment="1">
      <alignment horizontal="center" vertical="center"/>
      <protection/>
    </xf>
    <xf numFmtId="0" fontId="18" fillId="33" borderId="0" xfId="51" applyFont="1" applyFill="1" applyAlignment="1">
      <alignment horizontal="right" vertical="center"/>
      <protection/>
    </xf>
    <xf numFmtId="0" fontId="18" fillId="33" borderId="0" xfId="51" applyFont="1" applyFill="1">
      <alignment/>
      <protection/>
    </xf>
    <xf numFmtId="0" fontId="8" fillId="40" borderId="23" xfId="51" applyFont="1" applyFill="1" applyBorder="1" applyAlignment="1">
      <alignment horizontal="center" vertical="center"/>
      <protection/>
    </xf>
    <xf numFmtId="0" fontId="5" fillId="34" borderId="17" xfId="51" applyFont="1" applyFill="1" applyBorder="1" applyAlignment="1">
      <alignment horizontal="center" vertical="center"/>
      <protection/>
    </xf>
    <xf numFmtId="0" fontId="8" fillId="41" borderId="54" xfId="51" applyFont="1" applyFill="1" applyBorder="1" applyAlignment="1">
      <alignment vertical="center"/>
      <protection/>
    </xf>
    <xf numFmtId="0" fontId="10" fillId="42" borderId="41" xfId="51" applyFont="1" applyFill="1" applyBorder="1" applyAlignment="1">
      <alignment horizontal="center" vertical="center"/>
      <protection/>
    </xf>
    <xf numFmtId="0" fontId="5" fillId="34" borderId="48" xfId="51" applyFont="1" applyFill="1" applyBorder="1" applyAlignment="1">
      <alignment horizontal="center" vertical="center"/>
      <protection/>
    </xf>
    <xf numFmtId="0" fontId="10" fillId="42" borderId="19" xfId="51" applyFont="1" applyFill="1" applyBorder="1" applyAlignment="1">
      <alignment horizontal="center" vertical="center"/>
      <protection/>
    </xf>
    <xf numFmtId="0" fontId="5" fillId="34" borderId="18" xfId="51" applyFont="1" applyFill="1" applyBorder="1" applyAlignment="1">
      <alignment horizontal="center" vertical="center"/>
      <protection/>
    </xf>
    <xf numFmtId="0" fontId="10" fillId="42" borderId="49" xfId="51" applyFont="1" applyFill="1" applyBorder="1" applyAlignment="1">
      <alignment horizontal="center" vertical="center"/>
      <protection/>
    </xf>
    <xf numFmtId="165" fontId="5" fillId="43" borderId="54" xfId="51" applyNumberFormat="1" applyFont="1" applyFill="1" applyBorder="1" applyAlignment="1">
      <alignment horizontal="center" vertical="center"/>
      <protection/>
    </xf>
    <xf numFmtId="0" fontId="1" fillId="33" borderId="55" xfId="51" applyFont="1" applyFill="1" applyBorder="1" applyAlignment="1">
      <alignment horizontal="center" vertical="center"/>
      <protection/>
    </xf>
    <xf numFmtId="0" fontId="16" fillId="33" borderId="0" xfId="51" applyFont="1" applyFill="1" applyBorder="1" applyAlignment="1">
      <alignment horizontal="center"/>
      <protection/>
    </xf>
    <xf numFmtId="0" fontId="12" fillId="44" borderId="56" xfId="51" applyFont="1" applyFill="1" applyBorder="1" applyAlignment="1">
      <alignment horizontal="center" vertical="center"/>
      <protection/>
    </xf>
    <xf numFmtId="0" fontId="12" fillId="45" borderId="57" xfId="51" applyFont="1" applyFill="1" applyBorder="1" applyAlignment="1">
      <alignment horizontal="center" vertical="center"/>
      <protection/>
    </xf>
    <xf numFmtId="0" fontId="13" fillId="33" borderId="53" xfId="51" applyFont="1" applyFill="1" applyBorder="1" applyAlignment="1">
      <alignment horizontal="center" vertical="center"/>
      <protection/>
    </xf>
    <xf numFmtId="0" fontId="12" fillId="44" borderId="56" xfId="51" applyFont="1" applyFill="1" applyBorder="1" applyAlignment="1" applyProtection="1">
      <alignment horizontal="center" vertical="center"/>
      <protection locked="0"/>
    </xf>
    <xf numFmtId="0" fontId="3" fillId="33" borderId="58" xfId="51" applyFont="1" applyFill="1" applyBorder="1" applyAlignment="1">
      <alignment horizontal="center" textRotation="90"/>
      <protection/>
    </xf>
    <xf numFmtId="0" fontId="5" fillId="35" borderId="34" xfId="51" applyFont="1" applyFill="1" applyBorder="1" applyAlignment="1">
      <alignment horizontal="center" vertical="center" textRotation="90"/>
      <protection/>
    </xf>
    <xf numFmtId="0" fontId="8" fillId="40" borderId="59" xfId="51" applyFont="1" applyFill="1" applyBorder="1" applyAlignment="1">
      <alignment horizontal="center" vertical="center"/>
      <protection/>
    </xf>
    <xf numFmtId="0" fontId="6" fillId="40" borderId="33" xfId="51" applyFont="1" applyFill="1" applyBorder="1" applyAlignment="1">
      <alignment horizontal="center" vertical="center"/>
      <protection/>
    </xf>
    <xf numFmtId="0" fontId="2" fillId="40" borderId="19" xfId="51" applyFont="1" applyFill="1" applyBorder="1" applyAlignment="1" applyProtection="1">
      <alignment horizontal="center" vertical="center"/>
      <protection locked="0"/>
    </xf>
    <xf numFmtId="0" fontId="5" fillId="35" borderId="33" xfId="51" applyFont="1" applyFill="1" applyBorder="1" applyAlignment="1" applyProtection="1">
      <alignment horizontal="center" vertical="center" textRotation="90"/>
      <protection locked="0"/>
    </xf>
    <xf numFmtId="0" fontId="5" fillId="35" borderId="22" xfId="51" applyFont="1" applyFill="1" applyBorder="1" applyAlignment="1">
      <alignment horizontal="center" vertical="center" textRotation="90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showGridLines="0" tabSelected="1" zoomScale="50" zoomScaleNormal="50" zoomScalePageLayoutView="0" workbookViewId="0" topLeftCell="A1">
      <selection activeCell="AV6" sqref="AV6:AV7"/>
    </sheetView>
  </sheetViews>
  <sheetFormatPr defaultColWidth="11.421875" defaultRowHeight="12.75"/>
  <cols>
    <col min="1" max="1" width="3.8515625" style="19" customWidth="1"/>
    <col min="2" max="9" width="0" style="19" hidden="1" customWidth="1"/>
    <col min="10" max="10" width="23.7109375" style="19" customWidth="1"/>
    <col min="11" max="11" width="5.7109375" style="19" customWidth="1"/>
    <col min="12" max="12" width="1.57421875" style="19" customWidth="1"/>
    <col min="13" max="14" width="5.7109375" style="19" customWidth="1"/>
    <col min="15" max="15" width="1.57421875" style="19" customWidth="1"/>
    <col min="16" max="17" width="5.7109375" style="19" customWidth="1"/>
    <col min="18" max="18" width="1.57421875" style="19" customWidth="1"/>
    <col min="19" max="20" width="5.7109375" style="19" customWidth="1"/>
    <col min="21" max="21" width="1.57421875" style="19" customWidth="1"/>
    <col min="22" max="23" width="5.7109375" style="19" customWidth="1"/>
    <col min="24" max="24" width="1.57421875" style="19" customWidth="1"/>
    <col min="25" max="26" width="5.7109375" style="19" customWidth="1"/>
    <col min="27" max="27" width="1.57421875" style="19" customWidth="1"/>
    <col min="28" max="29" width="5.7109375" style="19" customWidth="1"/>
    <col min="30" max="30" width="1.57421875" style="19" customWidth="1"/>
    <col min="31" max="31" width="5.7109375" style="19" customWidth="1"/>
    <col min="32" max="32" width="7.7109375" style="19" customWidth="1"/>
    <col min="33" max="33" width="1.57421875" style="19" customWidth="1"/>
    <col min="34" max="34" width="6.8515625" style="19" customWidth="1"/>
    <col min="35" max="35" width="7.7109375" style="19" customWidth="1"/>
    <col min="36" max="36" width="5.7109375" style="19" customWidth="1"/>
    <col min="37" max="37" width="1.57421875" style="19" customWidth="1"/>
    <col min="38" max="38" width="5.7109375" style="19" customWidth="1"/>
    <col min="39" max="39" width="7.7109375" style="19" customWidth="1"/>
    <col min="40" max="40" width="11.7109375" style="19" customWidth="1"/>
    <col min="41" max="41" width="27.57421875" style="19" customWidth="1"/>
    <col min="42" max="42" width="5.7109375" style="19" customWidth="1"/>
    <col min="43" max="43" width="8.57421875" style="19" customWidth="1"/>
    <col min="44" max="44" width="27.57421875" style="19" customWidth="1"/>
    <col min="45" max="45" width="5.7109375" style="19" customWidth="1"/>
    <col min="46" max="46" width="8.57421875" style="19" customWidth="1"/>
    <col min="47" max="47" width="27.57421875" style="19" customWidth="1"/>
    <col min="48" max="48" width="5.7109375" style="19" customWidth="1"/>
    <col min="49" max="49" width="5.57421875" style="19" customWidth="1"/>
    <col min="50" max="16384" width="11.421875" style="19" customWidth="1"/>
  </cols>
  <sheetData>
    <row r="1" spans="1:49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2"/>
    </row>
    <row r="2" spans="1:49" ht="33.75">
      <c r="A2" s="23"/>
      <c r="B2" s="24"/>
      <c r="C2" s="24"/>
      <c r="D2" s="24"/>
      <c r="E2" s="24"/>
      <c r="F2" s="24"/>
      <c r="G2" s="24"/>
      <c r="H2" s="24"/>
      <c r="I2" s="24"/>
      <c r="J2" s="24"/>
      <c r="K2" s="142" t="s">
        <v>29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25"/>
      <c r="AP2" s="26"/>
      <c r="AQ2" s="26"/>
      <c r="AR2" s="26"/>
      <c r="AS2" s="26"/>
      <c r="AT2" s="26"/>
      <c r="AU2" s="26"/>
      <c r="AV2" s="26"/>
      <c r="AW2" s="27"/>
    </row>
    <row r="3" spans="1:49" ht="19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8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9"/>
      <c r="AP3" s="26"/>
      <c r="AQ3" s="26"/>
      <c r="AR3" s="26"/>
      <c r="AS3" s="26"/>
      <c r="AT3" s="26"/>
      <c r="AU3" s="26"/>
      <c r="AV3" s="26"/>
      <c r="AW3" s="27"/>
    </row>
    <row r="4" spans="1:49" ht="34.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30"/>
      <c r="L4" s="30"/>
      <c r="M4" s="30"/>
      <c r="N4" s="30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9"/>
      <c r="AP4" s="26"/>
      <c r="AQ4" s="26"/>
      <c r="AR4" s="26"/>
      <c r="AS4" s="26"/>
      <c r="AT4" s="26"/>
      <c r="AU4" s="26"/>
      <c r="AV4" s="26"/>
      <c r="AW4" s="27"/>
    </row>
    <row r="5" spans="1:49" ht="34.5" customHeight="1">
      <c r="A5" s="23"/>
      <c r="B5" s="24"/>
      <c r="C5" s="24"/>
      <c r="D5" s="24"/>
      <c r="E5" s="24"/>
      <c r="F5" s="24"/>
      <c r="G5" s="24"/>
      <c r="H5" s="24"/>
      <c r="I5" s="24"/>
      <c r="J5" s="31"/>
      <c r="K5" s="32"/>
      <c r="L5" s="32"/>
      <c r="M5" s="32"/>
      <c r="N5" s="3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9"/>
      <c r="AP5" s="26"/>
      <c r="AQ5" s="26"/>
      <c r="AR5" s="26"/>
      <c r="AS5" s="26"/>
      <c r="AT5" s="26"/>
      <c r="AU5" s="26"/>
      <c r="AV5" s="26"/>
      <c r="AW5" s="27"/>
    </row>
    <row r="6" spans="1:49" s="38" customFormat="1" ht="34.5" customHeight="1">
      <c r="A6" s="33"/>
      <c r="B6" s="28"/>
      <c r="C6" s="28"/>
      <c r="D6" s="28"/>
      <c r="E6" s="28"/>
      <c r="F6" s="28"/>
      <c r="G6" s="28"/>
      <c r="H6" s="28"/>
      <c r="I6" s="28"/>
      <c r="J6" s="31"/>
      <c r="K6" s="143" t="str">
        <f>$K$18</f>
        <v>SV Apfeldorf</v>
      </c>
      <c r="L6" s="143"/>
      <c r="M6" s="143"/>
      <c r="N6" s="143" t="str">
        <f>$K$20</f>
        <v>TSV Epfach</v>
      </c>
      <c r="O6" s="143"/>
      <c r="P6" s="143"/>
      <c r="Q6" s="143" t="str">
        <f>$K$22</f>
        <v>SV Erpfting</v>
      </c>
      <c r="R6" s="143"/>
      <c r="S6" s="143"/>
      <c r="T6" s="143" t="str">
        <f>$K$24</f>
        <v>SV Fuchstal</v>
      </c>
      <c r="U6" s="143"/>
      <c r="V6" s="143"/>
      <c r="W6" s="144" t="str">
        <f>$K$26</f>
        <v>SV Hohenfurch</v>
      </c>
      <c r="X6" s="144"/>
      <c r="Y6" s="144"/>
      <c r="Z6" s="144" t="str">
        <f>$K$28</f>
        <v>SV Kinsau</v>
      </c>
      <c r="AA6" s="144"/>
      <c r="AB6" s="144"/>
      <c r="AC6" s="139" t="str">
        <f>$K$30</f>
        <v>TSV Rott</v>
      </c>
      <c r="AD6" s="139"/>
      <c r="AE6" s="139"/>
      <c r="AF6" s="34"/>
      <c r="AG6" s="34"/>
      <c r="AH6" s="34"/>
      <c r="AI6" s="28"/>
      <c r="AJ6" s="24"/>
      <c r="AK6" s="24"/>
      <c r="AL6" s="24"/>
      <c r="AM6" s="24"/>
      <c r="AN6" s="35"/>
      <c r="AO6" s="24"/>
      <c r="AP6" s="138"/>
      <c r="AQ6" s="36"/>
      <c r="AR6" s="36"/>
      <c r="AS6" s="138"/>
      <c r="AT6" s="26"/>
      <c r="AU6" s="26"/>
      <c r="AV6" s="138"/>
      <c r="AW6" s="37"/>
    </row>
    <row r="7" spans="1:49" s="38" customFormat="1" ht="34.5" customHeight="1">
      <c r="A7" s="33"/>
      <c r="B7" s="28"/>
      <c r="C7" s="28"/>
      <c r="D7" s="28"/>
      <c r="E7" s="28"/>
      <c r="F7" s="28"/>
      <c r="G7" s="28"/>
      <c r="H7" s="28"/>
      <c r="I7" s="28"/>
      <c r="J7" s="2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  <c r="X7" s="144"/>
      <c r="Y7" s="144"/>
      <c r="Z7" s="144"/>
      <c r="AA7" s="144"/>
      <c r="AB7" s="144"/>
      <c r="AC7" s="139"/>
      <c r="AD7" s="139"/>
      <c r="AE7" s="139"/>
      <c r="AF7" s="34"/>
      <c r="AG7" s="34"/>
      <c r="AH7" s="34"/>
      <c r="AI7" s="28"/>
      <c r="AJ7" s="28"/>
      <c r="AK7" s="28"/>
      <c r="AL7" s="28"/>
      <c r="AM7" s="28"/>
      <c r="AN7" s="35"/>
      <c r="AO7" s="24"/>
      <c r="AP7" s="138"/>
      <c r="AQ7" s="39"/>
      <c r="AR7" s="39"/>
      <c r="AS7" s="138"/>
      <c r="AT7" s="39"/>
      <c r="AU7" s="39"/>
      <c r="AV7" s="138"/>
      <c r="AW7" s="37"/>
    </row>
    <row r="8" spans="1:49" s="38" customFormat="1" ht="34.5" customHeight="1">
      <c r="A8" s="33"/>
      <c r="B8" s="40" t="s">
        <v>0</v>
      </c>
      <c r="C8" s="40"/>
      <c r="D8" s="40"/>
      <c r="E8" s="40"/>
      <c r="F8" s="40"/>
      <c r="G8" s="40"/>
      <c r="H8" s="40"/>
      <c r="I8" s="40"/>
      <c r="J8" s="2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44"/>
      <c r="Y8" s="144"/>
      <c r="Z8" s="144"/>
      <c r="AA8" s="144"/>
      <c r="AB8" s="144"/>
      <c r="AC8" s="139"/>
      <c r="AD8" s="139"/>
      <c r="AE8" s="139"/>
      <c r="AF8" s="140" t="s">
        <v>20</v>
      </c>
      <c r="AG8" s="140"/>
      <c r="AH8" s="140"/>
      <c r="AI8" s="120" t="s">
        <v>11</v>
      </c>
      <c r="AJ8" s="141" t="s">
        <v>1</v>
      </c>
      <c r="AK8" s="141"/>
      <c r="AL8" s="141"/>
      <c r="AM8" s="123" t="s">
        <v>2</v>
      </c>
      <c r="AN8" s="125" t="s">
        <v>28</v>
      </c>
      <c r="AO8" s="124" t="str">
        <f>$K$18</f>
        <v>SV Apfeldorf</v>
      </c>
      <c r="AP8" s="42">
        <v>32</v>
      </c>
      <c r="AQ8" s="43"/>
      <c r="AR8" s="41" t="str">
        <f>$K$18</f>
        <v>SV Apfeldorf</v>
      </c>
      <c r="AS8" s="42">
        <v>30</v>
      </c>
      <c r="AT8" s="44"/>
      <c r="AU8" s="41" t="str">
        <f>$K$20</f>
        <v>TSV Epfach</v>
      </c>
      <c r="AV8" s="42">
        <v>13</v>
      </c>
      <c r="AW8" s="37"/>
    </row>
    <row r="9" spans="1:49" s="38" customFormat="1" ht="34.5" customHeight="1">
      <c r="A9" s="33"/>
      <c r="B9" s="45">
        <f aca="true" t="shared" si="0" ref="B9:B15">IF(J9="","-",RANK(F9,$F$9:$F$15,0)+RANK(E9,$E$9:$E$15,0)%+ROW()%%)</f>
        <v>2.0209</v>
      </c>
      <c r="C9" s="46">
        <f aca="true" t="shared" si="1" ref="C9:C15">IF(B9="","",RANK(B9,$B$9:$B$15,1))</f>
        <v>2</v>
      </c>
      <c r="D9" s="47" t="str">
        <f>$K$18</f>
        <v>SV Apfeldorf</v>
      </c>
      <c r="E9" s="48">
        <f>$AI$9</f>
        <v>74</v>
      </c>
      <c r="F9" s="49">
        <f>SUM($AJ$9-$AL$9)</f>
        <v>8</v>
      </c>
      <c r="G9" s="50">
        <f>SMALL($B$9:$B$15,1)</f>
        <v>1.0112</v>
      </c>
      <c r="H9" s="46">
        <f aca="true" t="shared" si="2" ref="H9:H15">IF(G9="","",RANK(G9,$G$9:$G$15,1))</f>
        <v>1</v>
      </c>
      <c r="I9" s="51" t="str">
        <f aca="true" t="shared" si="3" ref="I9:I15">INDEX($D$9:$D$15,MATCH(G9,$B$9:$B$15,0),1)</f>
        <v>SV Fuchstal</v>
      </c>
      <c r="J9" s="52" t="str">
        <f>$K$18</f>
        <v>SV Apfeldorf</v>
      </c>
      <c r="K9" s="53"/>
      <c r="L9" s="54"/>
      <c r="M9" s="55"/>
      <c r="N9" s="1">
        <f>IF(OR(ISBLANK($AP$8),ISBLANK($AP$9)),"",$AP$8)</f>
        <v>32</v>
      </c>
      <c r="O9" s="2" t="s">
        <v>3</v>
      </c>
      <c r="P9" s="3">
        <f>IF(OR(ISBLANK($AP$8),ISBLANK($AP$9)),"",$AP$9)</f>
        <v>10</v>
      </c>
      <c r="Q9" s="4">
        <f>IF(OR(ISBLANK($AS$8),ISBLANK($AS$9)),"",$AS$8)</f>
        <v>30</v>
      </c>
      <c r="R9" s="5" t="s">
        <v>3</v>
      </c>
      <c r="S9" s="12">
        <f>IF(OR(ISBLANK($AS$8),ISBLANK($AS$9)),"",$AS$9)</f>
        <v>12</v>
      </c>
      <c r="T9" s="4">
        <f>IF(OR(ISBLANK($AV$11),ISBLANK($AV$12)),"",$AV$11)</f>
        <v>15</v>
      </c>
      <c r="U9" s="5" t="s">
        <v>3</v>
      </c>
      <c r="V9" s="12">
        <f>IF(OR(ISBLANK($AV$11),ISBLANK($AV$12)),"",$AV$12)</f>
        <v>21</v>
      </c>
      <c r="W9" s="4">
        <f>IF(OR(ISBLANK($AS$17),ISBLANK($AS$18)),"",$AS$17)</f>
        <v>31</v>
      </c>
      <c r="X9" s="5" t="s">
        <v>3</v>
      </c>
      <c r="Y9" s="12">
        <f>IF(OR(ISBLANK($AS$17),ISBLANK($AS$18)),"",$AS$18)</f>
        <v>5</v>
      </c>
      <c r="Z9" s="4">
        <f>IF(OR(ISBLANK($AS$26),ISBLANK($AS$27)),"",$AS$26)</f>
        <v>11</v>
      </c>
      <c r="AA9" s="5" t="s">
        <v>3</v>
      </c>
      <c r="AB9" s="12">
        <f>IF(OR(ISBLANK($AS$26),ISBLANK($AS$27)),"",$AS$27)</f>
        <v>9</v>
      </c>
      <c r="AC9" s="4">
        <f>IF(OR(ISBLANK($AP$17),ISBLANK($AP$18)),"",$AP$17)</f>
        <v>18</v>
      </c>
      <c r="AD9" s="5" t="s">
        <v>3</v>
      </c>
      <c r="AE9" s="6">
        <f>IF(OR(ISBLANK($AP$17),ISBLANK($AP$18)),"",$AP$18)</f>
        <v>6</v>
      </c>
      <c r="AF9" s="56">
        <f>SUM($N$9,$Q$9,$T$9,$W$9,$Z$9,$AC$9)</f>
        <v>137</v>
      </c>
      <c r="AG9" s="57" t="s">
        <v>3</v>
      </c>
      <c r="AH9" s="58">
        <f>SUM($P$9,$S$9,$V$9,$Y$9,$AB$9,$AE$9)</f>
        <v>63</v>
      </c>
      <c r="AI9" s="59">
        <f>SUM(IF(N9="",0,N9-P9)+IF(Q9="",0,Q9-S9)+IF(T9="",0,T9-V9)+IF(W9="",0,W9-Y9)+IF(Z9="",0,Z9-AB9)+IF(AC9="",0,AC9-AE9))</f>
        <v>74</v>
      </c>
      <c r="AJ9" s="60">
        <f>SUM(IF(K9="",0,1)+IF(K9&gt;M9,1)+IF(K9&lt;M9,-1))+(IF(N9="",0,1)+IF(N9&gt;P9,1)+IF(N9&lt;P9,-1))+(IF(Q9="",0,1)+IF(Q9&gt;S9,1)+IF(Q9&lt;S9,-1))+(IF(T9="",0,1)+IF(T9&gt;V9,1)+IF(T9&lt;V9,-1))+(IF(W9="",0,1)+IF(W9&gt;Y9,1)+IF(W9&lt;Y9,-1))+(IF(Z9="",0,1)+IF(Z9&gt;AB9,1)+IF(Z9&lt;AB9,-1))+(IF(AC9="",0,1)+IF(AC9&gt;AE9,1)+IF(AC9&lt;AE9,-1))</f>
        <v>10</v>
      </c>
      <c r="AK9" s="61" t="s">
        <v>3</v>
      </c>
      <c r="AL9" s="62">
        <f>SUM(IF(M9="",0,1)+IF(M9&gt;K9,1)+IF(M9&lt;K9,-1))+(IF(P9="",0,1)+IF(P9&gt;N9,1)+IF(P9&lt;N9,-1))+(IF(S9="",0,1)+IF(S9&gt;Q9,1)+IF(S9&lt;Q9,-1))+(IF(V9="",0,1)+IF(V9&gt;T9,1)+IF(V9&lt;T9,-1))+(IF(Y9="",0,1)+IF(Y9&gt;W9,1)+IF(Y9&lt;W9,-1))+(IF(AB9="",0,1)+IF(AB9&gt;Z9,1)+IF(AB9&lt;Z9,-1))+(IF(AE9="",0,1)+IF(AE9&gt;AC9,1)+IF(AE9&lt;AC9,-1))</f>
        <v>2</v>
      </c>
      <c r="AM9" s="126">
        <f aca="true" t="shared" si="4" ref="AM9:AM15">IF(B9="","",RANK(B9,$B$9:$B$15,1))</f>
        <v>2</v>
      </c>
      <c r="AN9" s="131">
        <f>AF9/AH9</f>
        <v>2.1746031746031744</v>
      </c>
      <c r="AO9" s="127" t="str">
        <f>$K$20</f>
        <v>TSV Epfach</v>
      </c>
      <c r="AP9" s="64">
        <v>10</v>
      </c>
      <c r="AQ9" s="43"/>
      <c r="AR9" s="63" t="str">
        <f>$K$22</f>
        <v>SV Erpfting</v>
      </c>
      <c r="AS9" s="64">
        <v>12</v>
      </c>
      <c r="AT9" s="44"/>
      <c r="AU9" s="63" t="str">
        <f>$K$26</f>
        <v>SV Hohenfurch</v>
      </c>
      <c r="AV9" s="64">
        <v>17</v>
      </c>
      <c r="AW9" s="37"/>
    </row>
    <row r="10" spans="1:49" s="38" customFormat="1" ht="34.5" customHeight="1">
      <c r="A10" s="33"/>
      <c r="B10" s="45">
        <f t="shared" si="0"/>
        <v>6.041</v>
      </c>
      <c r="C10" s="46">
        <f t="shared" si="1"/>
        <v>6</v>
      </c>
      <c r="D10" s="47" t="str">
        <f>$K$20</f>
        <v>TSV Epfach</v>
      </c>
      <c r="E10" s="48">
        <f>$AI$10</f>
        <v>-15</v>
      </c>
      <c r="F10" s="49">
        <f>SUM($AJ$10-$AL$10)</f>
        <v>-8</v>
      </c>
      <c r="G10" s="50">
        <f>SMALL($B$9:$B$15,2)</f>
        <v>2.0209</v>
      </c>
      <c r="H10" s="46">
        <f t="shared" si="2"/>
        <v>2</v>
      </c>
      <c r="I10" s="51" t="str">
        <f t="shared" si="3"/>
        <v>SV Apfeldorf</v>
      </c>
      <c r="J10" s="52" t="str">
        <f>$K$20</f>
        <v>TSV Epfach</v>
      </c>
      <c r="K10" s="7">
        <f>P9</f>
        <v>10</v>
      </c>
      <c r="L10" s="8" t="s">
        <v>3</v>
      </c>
      <c r="M10" s="9">
        <f>N9</f>
        <v>32</v>
      </c>
      <c r="N10" s="65"/>
      <c r="O10" s="66"/>
      <c r="P10" s="67"/>
      <c r="Q10" s="10">
        <f>IF(OR(ISBLANK($AP$20),ISBLANK($AP$21)),"",$AP$20)</f>
        <v>28</v>
      </c>
      <c r="R10" s="8" t="s">
        <v>3</v>
      </c>
      <c r="S10" s="9">
        <f>IF(OR(ISBLANK($AP$20),ISBLANK($AP$21)),"",$AP$21)</f>
        <v>6</v>
      </c>
      <c r="T10" s="13">
        <f>IF(OR(ISBLANK($AV$20),ISBLANK($AV$21)),"",$AV$20)</f>
        <v>11</v>
      </c>
      <c r="U10" s="14" t="s">
        <v>3</v>
      </c>
      <c r="V10" s="16">
        <f>IF(OR(ISBLANK($AV$20),ISBLANK($AV$21)),"",$AV$21)</f>
        <v>13</v>
      </c>
      <c r="W10" s="13">
        <f>IF(OR(ISBLANK($AV$8),ISBLANK($AV$9)),"",$AV$8)</f>
        <v>13</v>
      </c>
      <c r="X10" s="14" t="s">
        <v>3</v>
      </c>
      <c r="Y10" s="16">
        <f>IF(OR(ISBLANK($AV$8),ISBLANK($AV$9)),"",$AV$9)</f>
        <v>17</v>
      </c>
      <c r="Z10" s="13">
        <f>IF(OR(ISBLANK($AS$20),ISBLANK($AS$21)),"",$AS$20)</f>
        <v>6</v>
      </c>
      <c r="AA10" s="14" t="s">
        <v>3</v>
      </c>
      <c r="AB10" s="16">
        <f>IF(OR(ISBLANK($AS$20),ISBLANK($AS$21)),"",$AS$21)</f>
        <v>13</v>
      </c>
      <c r="AC10" s="13">
        <f>IF(OR(ISBLANK($AP$26),ISBLANK($AP$27)),"",$AP$26)</f>
        <v>13</v>
      </c>
      <c r="AD10" s="14" t="s">
        <v>3</v>
      </c>
      <c r="AE10" s="15">
        <f>IF(OR(ISBLANK($AP$26),ISBLANK($AP$27)),"",$AP$27)</f>
        <v>15</v>
      </c>
      <c r="AF10" s="68">
        <f>SUM($K$10,$Q$10,$T$10,$W$10,$Z$10,$AC$10)</f>
        <v>81</v>
      </c>
      <c r="AG10" s="69" t="s">
        <v>3</v>
      </c>
      <c r="AH10" s="70">
        <f>SUM($M$10,$S$10,$V$10,$Y$10,$AB$10,$AE$10)</f>
        <v>96</v>
      </c>
      <c r="AI10" s="71">
        <f>SUM(IF(K10="",0,K10-M10)+IF(Q10="",0,Q10-S10)+IF(T10="",0,T10-V10)+IF(W10="",0,W10-Y10)+IF(Z10="",0,Z10-AB10)+IF(AC10="",0,AC10-AE10))</f>
        <v>-15</v>
      </c>
      <c r="AJ10" s="72">
        <f aca="true" t="shared" si="5" ref="AJ10:AJ15">SUM(IF(K10="",0,1)+IF(K10&gt;M10,1)+IF(K10&lt;M10,-1))+(IF(N10="",0,1)+IF(N10&gt;P10,1)+IF(N10&lt;P10,-1))+(IF(Q10="",0,1)+IF(Q10&gt;S10,1)+IF(Q10&lt;S10,-1))+(IF(T10="",0,1)+IF(T10&gt;V10,1)+IF(T10&lt;V10,-1))+(IF(W10="",0,1)+IF(W10&gt;Y10,1)+IF(W10&lt;Y10,-1))+(IF(Z10="",0,1)+IF(Z10&gt;AB10,1)+IF(Z10&lt;AB10,-1))+(IF(AC10="",0,1)+IF(AC10&gt;AE10,1)+IF(AC10&lt;AE10,-1))</f>
        <v>2</v>
      </c>
      <c r="AK10" s="73" t="s">
        <v>3</v>
      </c>
      <c r="AL10" s="74">
        <f aca="true" t="shared" si="6" ref="AL10:AL15">SUM(IF(M10="",0,1)+IF(M10&gt;K10,1)+IF(M10&lt;K10,-1))+(IF(P10="",0,1)+IF(P10&gt;N10,1)+IF(P10&lt;N10,-1))+(IF(S10="",0,1)+IF(S10&gt;Q10,1)+IF(S10&lt;Q10,-1))+(IF(V10="",0,1)+IF(V10&gt;T10,1)+IF(V10&lt;T10,-1))+(IF(Y10="",0,1)+IF(Y10&gt;W10,1)+IF(Y10&lt;W10,-1))+(IF(AB10="",0,1)+IF(AB10&gt;Z10,1)+IF(AB10&lt;Z10,-1))+(IF(AE10="",0,1)+IF(AE10&gt;AC10,1)+IF(AE10&lt;AC10,-1))</f>
        <v>10</v>
      </c>
      <c r="AM10" s="128">
        <f t="shared" si="4"/>
        <v>6</v>
      </c>
      <c r="AN10" s="131">
        <f aca="true" t="shared" si="7" ref="AN10:AN15">AF10/AH10</f>
        <v>0.84375</v>
      </c>
      <c r="AO10" s="75"/>
      <c r="AP10" s="75"/>
      <c r="AQ10" s="75"/>
      <c r="AR10" s="75"/>
      <c r="AS10" s="75"/>
      <c r="AT10" s="75"/>
      <c r="AU10" s="75"/>
      <c r="AV10" s="75"/>
      <c r="AW10" s="37"/>
    </row>
    <row r="11" spans="1:49" s="38" customFormat="1" ht="34.5" customHeight="1">
      <c r="A11" s="33"/>
      <c r="B11" s="45">
        <f t="shared" si="0"/>
        <v>7.0711</v>
      </c>
      <c r="C11" s="46">
        <f t="shared" si="1"/>
        <v>7</v>
      </c>
      <c r="D11" s="47" t="str">
        <f>$K$22</f>
        <v>SV Erpfting</v>
      </c>
      <c r="E11" s="48">
        <f>$AI$11</f>
        <v>-80</v>
      </c>
      <c r="F11" s="49">
        <f>SUM($AJ$11-$AL$11)</f>
        <v>-12</v>
      </c>
      <c r="G11" s="50">
        <f>SMALL($B$9:$B$15,3)</f>
        <v>3.0313</v>
      </c>
      <c r="H11" s="46">
        <f t="shared" si="2"/>
        <v>3</v>
      </c>
      <c r="I11" s="51" t="str">
        <f t="shared" si="3"/>
        <v>SV Hohenfurch</v>
      </c>
      <c r="J11" s="52" t="str">
        <f>$K$22</f>
        <v>SV Erpfting</v>
      </c>
      <c r="K11" s="76">
        <f>S9</f>
        <v>12</v>
      </c>
      <c r="L11" s="77" t="s">
        <v>3</v>
      </c>
      <c r="M11" s="78">
        <f>Q9</f>
        <v>30</v>
      </c>
      <c r="N11" s="79">
        <f>S10</f>
        <v>6</v>
      </c>
      <c r="O11" s="77" t="s">
        <v>3</v>
      </c>
      <c r="P11" s="78">
        <f>Q10</f>
        <v>28</v>
      </c>
      <c r="Q11" s="65"/>
      <c r="R11" s="66"/>
      <c r="S11" s="67"/>
      <c r="T11" s="10">
        <f>IF(OR(ISBLANK($AP$11),ISBLANK($AP$12)),"",$AP$11)</f>
        <v>7</v>
      </c>
      <c r="U11" s="8" t="s">
        <v>3</v>
      </c>
      <c r="V11" s="9">
        <f>IF(OR(ISBLANK($AP$11),ISBLANK($AP$12)),"",$AP$12)</f>
        <v>21</v>
      </c>
      <c r="W11" s="13">
        <f>IF(OR(ISBLANK($AV$26),ISBLANK($AV$27)),"",$AV$26)</f>
        <v>14</v>
      </c>
      <c r="X11" s="14" t="s">
        <v>3</v>
      </c>
      <c r="Y11" s="16">
        <f>IF(OR(ISBLANK($AV$26),ISBLANK($AV$27)),"",$AV$27)</f>
        <v>22</v>
      </c>
      <c r="Z11" s="13">
        <f>IF(OR(ISBLANK($AV$14),ISBLANK($AV$15)),"",$AV$14)</f>
        <v>10</v>
      </c>
      <c r="AA11" s="14" t="s">
        <v>3</v>
      </c>
      <c r="AB11" s="16">
        <f>IF(OR(ISBLANK($AV$14),ISBLANK($AV$15)),"",$AV$15)</f>
        <v>20</v>
      </c>
      <c r="AC11" s="13">
        <f>IF(OR(ISBLANK($AS$14),ISBLANK($AS$15)),"",$AS$14)</f>
        <v>6</v>
      </c>
      <c r="AD11" s="14" t="s">
        <v>3</v>
      </c>
      <c r="AE11" s="15">
        <f>IF(OR(ISBLANK($AS$14),ISBLANK($AS$15)),"",$AS$15)</f>
        <v>14</v>
      </c>
      <c r="AF11" s="68">
        <f>SUM($K$11,$N$11,$T$11,$W$11,$Z$11,$AC$11)</f>
        <v>55</v>
      </c>
      <c r="AG11" s="69" t="s">
        <v>3</v>
      </c>
      <c r="AH11" s="70">
        <f>SUM($M$11,$P$11,$V$11,$Y$11,$AB$11,$AE$11)</f>
        <v>135</v>
      </c>
      <c r="AI11" s="71">
        <f>SUM(IF(K11="",0,K11-M11)+IF(N11="",0,N11-P11)+IF(T11="",0,T11-V11)+IF(W11="",0,W11-Y11)+IF(Z11="",0,Z11-AB11)+IF(AC11="",0,AC11-AE11))</f>
        <v>-80</v>
      </c>
      <c r="AJ11" s="72">
        <f t="shared" si="5"/>
        <v>0</v>
      </c>
      <c r="AK11" s="73" t="s">
        <v>3</v>
      </c>
      <c r="AL11" s="74">
        <f t="shared" si="6"/>
        <v>12</v>
      </c>
      <c r="AM11" s="128">
        <f t="shared" si="4"/>
        <v>7</v>
      </c>
      <c r="AN11" s="131">
        <f t="shared" si="7"/>
        <v>0.4074074074074074</v>
      </c>
      <c r="AO11" s="129" t="str">
        <f>$K$22</f>
        <v>SV Erpfting</v>
      </c>
      <c r="AP11" s="42">
        <v>7</v>
      </c>
      <c r="AQ11" s="43"/>
      <c r="AR11" s="41" t="str">
        <f>$K$24</f>
        <v>SV Fuchstal</v>
      </c>
      <c r="AS11" s="42">
        <v>25</v>
      </c>
      <c r="AT11" s="44"/>
      <c r="AU11" s="41" t="str">
        <f>$K$18</f>
        <v>SV Apfeldorf</v>
      </c>
      <c r="AV11" s="42">
        <v>15</v>
      </c>
      <c r="AW11" s="37"/>
    </row>
    <row r="12" spans="1:49" s="38" customFormat="1" ht="34.5" customHeight="1">
      <c r="A12" s="33"/>
      <c r="B12" s="45">
        <f t="shared" si="0"/>
        <v>1.0112</v>
      </c>
      <c r="C12" s="46">
        <f t="shared" si="1"/>
        <v>1</v>
      </c>
      <c r="D12" s="47" t="str">
        <f>$K$24</f>
        <v>SV Fuchstal</v>
      </c>
      <c r="E12" s="48">
        <f>$AI$12</f>
        <v>77</v>
      </c>
      <c r="F12" s="49">
        <f>SUM($AJ$12-$AL$12)</f>
        <v>12</v>
      </c>
      <c r="G12" s="50">
        <f>SMALL($B$9:$B$15,4)</f>
        <v>4.0515</v>
      </c>
      <c r="H12" s="46">
        <f t="shared" si="2"/>
        <v>4</v>
      </c>
      <c r="I12" s="51" t="str">
        <f t="shared" si="3"/>
        <v>TSV Rott</v>
      </c>
      <c r="J12" s="52" t="str">
        <f>$K$24</f>
        <v>SV Fuchstal</v>
      </c>
      <c r="K12" s="76">
        <f>V9</f>
        <v>21</v>
      </c>
      <c r="L12" s="77" t="s">
        <v>3</v>
      </c>
      <c r="M12" s="78">
        <f>T9</f>
        <v>15</v>
      </c>
      <c r="N12" s="79">
        <f>V10</f>
        <v>13</v>
      </c>
      <c r="O12" s="77" t="s">
        <v>3</v>
      </c>
      <c r="P12" s="78">
        <f>T10</f>
        <v>11</v>
      </c>
      <c r="Q12" s="79">
        <f>V11</f>
        <v>21</v>
      </c>
      <c r="R12" s="77" t="s">
        <v>3</v>
      </c>
      <c r="S12" s="78">
        <f>T11</f>
        <v>7</v>
      </c>
      <c r="T12" s="65"/>
      <c r="U12" s="66"/>
      <c r="V12" s="67"/>
      <c r="W12" s="10">
        <f>IF(OR(ISBLANK($AP$23),ISBLANK($AP$24)),"",$AP$23)</f>
        <v>22</v>
      </c>
      <c r="X12" s="8" t="s">
        <v>3</v>
      </c>
      <c r="Y12" s="9">
        <f>IF(OR(ISBLANK($AP$23),ISBLANK($AP$24)),"",$AP$24)</f>
        <v>8</v>
      </c>
      <c r="Z12" s="13">
        <f>IF(OR(ISBLANK($AS$11),ISBLANK($AS$12)),"",$AS$11)</f>
        <v>25</v>
      </c>
      <c r="AA12" s="14" t="s">
        <v>3</v>
      </c>
      <c r="AB12" s="16">
        <f>IF(OR(ISBLANK($AS$11),ISBLANK($AS$12)),"",$AS$12)</f>
        <v>3</v>
      </c>
      <c r="AC12" s="13">
        <f>IF(OR(ISBLANK($AS$23),ISBLANK($AS$24)),"",$AS$23)</f>
        <v>19</v>
      </c>
      <c r="AD12" s="14" t="s">
        <v>3</v>
      </c>
      <c r="AE12" s="15">
        <f>IF(OR(ISBLANK($AS$23),ISBLANK($AS$24)),"",$AS$24)</f>
        <v>0</v>
      </c>
      <c r="AF12" s="68">
        <f>SUM($K$12,$N$12,$Q$12,$W$12,$Z$12,$AC$12)</f>
        <v>121</v>
      </c>
      <c r="AG12" s="69" t="s">
        <v>3</v>
      </c>
      <c r="AH12" s="70">
        <f>SUM($M$12,$P$12,$S$12,$Y$12,$AB$12,$AE$12)</f>
        <v>44</v>
      </c>
      <c r="AI12" s="71">
        <f>SUM(IF(K12="",0,K12-M12)+IF(N12="",0,N12-P12)+IF(Q12="",0,Q12-S12)+IF(W12="",0,W12-Y12)+IF(Z12="",0,Z12-AB12)+IF(AC12="",0,AC12-AE12))</f>
        <v>77</v>
      </c>
      <c r="AJ12" s="72">
        <f t="shared" si="5"/>
        <v>12</v>
      </c>
      <c r="AK12" s="73" t="s">
        <v>3</v>
      </c>
      <c r="AL12" s="74">
        <f t="shared" si="6"/>
        <v>0</v>
      </c>
      <c r="AM12" s="128">
        <f t="shared" si="4"/>
        <v>1</v>
      </c>
      <c r="AN12" s="131">
        <f t="shared" si="7"/>
        <v>2.75</v>
      </c>
      <c r="AO12" s="127" t="str">
        <f>$K$24</f>
        <v>SV Fuchstal</v>
      </c>
      <c r="AP12" s="64">
        <v>21</v>
      </c>
      <c r="AQ12" s="43"/>
      <c r="AR12" s="63" t="str">
        <f>$K$28</f>
        <v>SV Kinsau</v>
      </c>
      <c r="AS12" s="64">
        <v>3</v>
      </c>
      <c r="AT12" s="44"/>
      <c r="AU12" s="63" t="str">
        <f>$K$24</f>
        <v>SV Fuchstal</v>
      </c>
      <c r="AV12" s="64">
        <v>21</v>
      </c>
      <c r="AW12" s="37"/>
    </row>
    <row r="13" spans="1:49" s="38" customFormat="1" ht="34.5" customHeight="1">
      <c r="A13" s="33"/>
      <c r="B13" s="45">
        <f t="shared" si="0"/>
        <v>3.0313</v>
      </c>
      <c r="C13" s="46">
        <f t="shared" si="1"/>
        <v>3</v>
      </c>
      <c r="D13" s="47" t="str">
        <f>$K$26</f>
        <v>SV Hohenfurch</v>
      </c>
      <c r="E13" s="48">
        <f>$AI$13</f>
        <v>32</v>
      </c>
      <c r="F13" s="49">
        <f>SUM($AJ$13-$AL$13)</f>
        <v>4</v>
      </c>
      <c r="G13" s="50">
        <f>SMALL($B$9:$B$15,5)</f>
        <v>5.0614</v>
      </c>
      <c r="H13" s="46">
        <f t="shared" si="2"/>
        <v>5</v>
      </c>
      <c r="I13" s="51" t="str">
        <f t="shared" si="3"/>
        <v>SV Kinsau</v>
      </c>
      <c r="J13" s="52" t="str">
        <f>$K$26</f>
        <v>SV Hohenfurch</v>
      </c>
      <c r="K13" s="17">
        <f>Y9</f>
        <v>5</v>
      </c>
      <c r="L13" s="14" t="s">
        <v>3</v>
      </c>
      <c r="M13" s="16">
        <f>W9</f>
        <v>31</v>
      </c>
      <c r="N13" s="13">
        <f>Y10</f>
        <v>17</v>
      </c>
      <c r="O13" s="14" t="s">
        <v>3</v>
      </c>
      <c r="P13" s="16">
        <f>W10</f>
        <v>13</v>
      </c>
      <c r="Q13" s="13">
        <f>Y11</f>
        <v>22</v>
      </c>
      <c r="R13" s="14" t="s">
        <v>3</v>
      </c>
      <c r="S13" s="16">
        <f>W11</f>
        <v>14</v>
      </c>
      <c r="T13" s="13">
        <f>Y12</f>
        <v>8</v>
      </c>
      <c r="U13" s="18" t="s">
        <v>3</v>
      </c>
      <c r="V13" s="16">
        <f>W12</f>
        <v>22</v>
      </c>
      <c r="W13" s="81"/>
      <c r="X13" s="82"/>
      <c r="Y13" s="83"/>
      <c r="Z13" s="10">
        <f>IF(OR(ISBLANK($AP$14),ISBLANK($AP$15)),"",$AP$14)</f>
        <v>36</v>
      </c>
      <c r="AA13" s="8" t="s">
        <v>3</v>
      </c>
      <c r="AB13" s="9">
        <f>IF(OR(ISBLANK($AP$14),ISBLANK($AP$15)),"",$AP$15)</f>
        <v>0</v>
      </c>
      <c r="AC13" s="13">
        <f>IF(OR(ISBLANK($AV$17),ISBLANK($AV$18)),"",$AV$17)</f>
        <v>29</v>
      </c>
      <c r="AD13" s="14" t="s">
        <v>3</v>
      </c>
      <c r="AE13" s="15">
        <f>IF(OR(ISBLANK($AV$17),ISBLANK($AV$18)),"",$AV$18)</f>
        <v>5</v>
      </c>
      <c r="AF13" s="68">
        <f>SUM($K$13,$N$13,$Q$13,$T$13,$Z$13,$AC$13)</f>
        <v>117</v>
      </c>
      <c r="AG13" s="69" t="s">
        <v>3</v>
      </c>
      <c r="AH13" s="70">
        <f>SUM($M$13,$P$13,$S$13,$V$13,$AB$13,$AE$13)</f>
        <v>85</v>
      </c>
      <c r="AI13" s="71">
        <f>SUM(IF(K13="",0,K13-M13)+IF(N13="",0,N13-P13)+IF(Q13="",0,Q13-S13)+IF(T13="",0,T13-V13)+IF(Z13="",0,Z13-AB13)+IF(AC13="",0,AC13-AE13))</f>
        <v>32</v>
      </c>
      <c r="AJ13" s="72">
        <f t="shared" si="5"/>
        <v>8</v>
      </c>
      <c r="AK13" s="73" t="s">
        <v>3</v>
      </c>
      <c r="AL13" s="74">
        <f t="shared" si="6"/>
        <v>4</v>
      </c>
      <c r="AM13" s="128">
        <f t="shared" si="4"/>
        <v>3</v>
      </c>
      <c r="AN13" s="131">
        <f t="shared" si="7"/>
        <v>1.3764705882352941</v>
      </c>
      <c r="AO13" s="84"/>
      <c r="AP13" s="85"/>
      <c r="AQ13" s="85"/>
      <c r="AR13" s="85"/>
      <c r="AS13" s="85"/>
      <c r="AT13" s="85"/>
      <c r="AU13" s="85"/>
      <c r="AV13" s="85"/>
      <c r="AW13" s="37"/>
    </row>
    <row r="14" spans="1:49" s="38" customFormat="1" ht="34.5" customHeight="1">
      <c r="A14" s="33"/>
      <c r="B14" s="45">
        <f t="shared" si="0"/>
        <v>5.0614</v>
      </c>
      <c r="C14" s="46">
        <f t="shared" si="1"/>
        <v>5</v>
      </c>
      <c r="D14" s="47" t="str">
        <f>$K$28</f>
        <v>SV Kinsau</v>
      </c>
      <c r="E14" s="48">
        <f>$AI$14</f>
        <v>-49</v>
      </c>
      <c r="F14" s="49">
        <f>SUM($AJ$14-$AL$14)</f>
        <v>-4</v>
      </c>
      <c r="G14" s="50">
        <f>SMALL($B$9:$B$15,6)</f>
        <v>6.041</v>
      </c>
      <c r="H14" s="46">
        <f t="shared" si="2"/>
        <v>6</v>
      </c>
      <c r="I14" s="51" t="str">
        <f t="shared" si="3"/>
        <v>TSV Epfach</v>
      </c>
      <c r="J14" s="52" t="str">
        <f>$K$28</f>
        <v>SV Kinsau</v>
      </c>
      <c r="K14" s="17">
        <f>AB9</f>
        <v>9</v>
      </c>
      <c r="L14" s="14" t="s">
        <v>3</v>
      </c>
      <c r="M14" s="16">
        <f>Z9</f>
        <v>11</v>
      </c>
      <c r="N14" s="13">
        <f>AB10</f>
        <v>13</v>
      </c>
      <c r="O14" s="14" t="s">
        <v>3</v>
      </c>
      <c r="P14" s="16">
        <f>Z10</f>
        <v>6</v>
      </c>
      <c r="Q14" s="13">
        <f>AB11</f>
        <v>20</v>
      </c>
      <c r="R14" s="14" t="s">
        <v>3</v>
      </c>
      <c r="S14" s="16">
        <f>Z11</f>
        <v>10</v>
      </c>
      <c r="T14" s="13">
        <f>AB12</f>
        <v>3</v>
      </c>
      <c r="U14" s="18" t="s">
        <v>3</v>
      </c>
      <c r="V14" s="16">
        <f>Z12</f>
        <v>25</v>
      </c>
      <c r="W14" s="13">
        <f>AB13</f>
        <v>0</v>
      </c>
      <c r="X14" s="18" t="s">
        <v>3</v>
      </c>
      <c r="Y14" s="16">
        <f>Z13</f>
        <v>36</v>
      </c>
      <c r="Z14" s="65"/>
      <c r="AA14" s="66"/>
      <c r="AB14" s="67"/>
      <c r="AC14" s="10">
        <f>IF(OR(ISBLANK($AV$23),ISBLANK($AV$24)),"",$AV$23)</f>
        <v>9</v>
      </c>
      <c r="AD14" s="8" t="s">
        <v>3</v>
      </c>
      <c r="AE14" s="11">
        <f>IF(OR(ISBLANK($AV$23),ISBLANK($AV$24)),"",$AV$24)</f>
        <v>15</v>
      </c>
      <c r="AF14" s="68">
        <f>SUM($K$14,$N$14,$Q$14,$T$14,$W$14,$AC$14)</f>
        <v>54</v>
      </c>
      <c r="AG14" s="69" t="s">
        <v>3</v>
      </c>
      <c r="AH14" s="70">
        <f>SUM($M$14,$P$14,$S$14,$V$14,$Y$14,$AE$14)</f>
        <v>103</v>
      </c>
      <c r="AI14" s="71">
        <f>SUM(IF(K14="",0,K14-M14)+IF(N14="",0,N14-P14)+IF(Q14="",0,Q14-S14)+IF(T14="",0,T14-V14)+IF(W14="",0,W14-Y14)+IF(AC14="",0,AC14-AE14))</f>
        <v>-49</v>
      </c>
      <c r="AJ14" s="72">
        <f t="shared" si="5"/>
        <v>4</v>
      </c>
      <c r="AK14" s="73" t="s">
        <v>3</v>
      </c>
      <c r="AL14" s="74">
        <f t="shared" si="6"/>
        <v>8</v>
      </c>
      <c r="AM14" s="128">
        <f t="shared" si="4"/>
        <v>5</v>
      </c>
      <c r="AN14" s="131">
        <f t="shared" si="7"/>
        <v>0.5242718446601942</v>
      </c>
      <c r="AO14" s="129" t="str">
        <f>$K$26</f>
        <v>SV Hohenfurch</v>
      </c>
      <c r="AP14" s="42">
        <v>36</v>
      </c>
      <c r="AQ14" s="43"/>
      <c r="AR14" s="41" t="str">
        <f>$K$22</f>
        <v>SV Erpfting</v>
      </c>
      <c r="AS14" s="42">
        <v>6</v>
      </c>
      <c r="AT14" s="44"/>
      <c r="AU14" s="41" t="str">
        <f>$K$22</f>
        <v>SV Erpfting</v>
      </c>
      <c r="AV14" s="42">
        <v>10</v>
      </c>
      <c r="AW14" s="37"/>
    </row>
    <row r="15" spans="1:49" s="38" customFormat="1" ht="34.5" customHeight="1">
      <c r="A15" s="33"/>
      <c r="B15" s="86">
        <f t="shared" si="0"/>
        <v>4.0515</v>
      </c>
      <c r="C15" s="49">
        <f t="shared" si="1"/>
        <v>4</v>
      </c>
      <c r="D15" s="87" t="str">
        <f>$K$30</f>
        <v>TSV Rott</v>
      </c>
      <c r="E15" s="48">
        <f>$AI$15</f>
        <v>-39</v>
      </c>
      <c r="F15" s="49">
        <f>SUM($AJ$15-$AL$15)</f>
        <v>0</v>
      </c>
      <c r="G15" s="88">
        <f>SMALL($B$9:$B$15,7)</f>
        <v>7.0711</v>
      </c>
      <c r="H15" s="89">
        <f t="shared" si="2"/>
        <v>7</v>
      </c>
      <c r="I15" s="90" t="str">
        <f t="shared" si="3"/>
        <v>SV Erpfting</v>
      </c>
      <c r="J15" s="52" t="str">
        <f>$K$30</f>
        <v>TSV Rott</v>
      </c>
      <c r="K15" s="91">
        <f>AE9</f>
        <v>6</v>
      </c>
      <c r="L15" s="92" t="s">
        <v>3</v>
      </c>
      <c r="M15" s="93">
        <f>AC9</f>
        <v>18</v>
      </c>
      <c r="N15" s="94">
        <f>AE10</f>
        <v>15</v>
      </c>
      <c r="O15" s="92" t="s">
        <v>3</v>
      </c>
      <c r="P15" s="93">
        <f>AC10</f>
        <v>13</v>
      </c>
      <c r="Q15" s="94">
        <f>AE11</f>
        <v>14</v>
      </c>
      <c r="R15" s="92" t="s">
        <v>3</v>
      </c>
      <c r="S15" s="93">
        <f>AC11</f>
        <v>6</v>
      </c>
      <c r="T15" s="94">
        <f>AE12</f>
        <v>0</v>
      </c>
      <c r="U15" s="92" t="s">
        <v>3</v>
      </c>
      <c r="V15" s="93">
        <f>AC12</f>
        <v>19</v>
      </c>
      <c r="W15" s="94">
        <f>AE13</f>
        <v>5</v>
      </c>
      <c r="X15" s="92" t="s">
        <v>3</v>
      </c>
      <c r="Y15" s="93">
        <f>AC13</f>
        <v>29</v>
      </c>
      <c r="Z15" s="94">
        <f>AE14</f>
        <v>15</v>
      </c>
      <c r="AA15" s="95" t="s">
        <v>3</v>
      </c>
      <c r="AB15" s="93">
        <f>AC14</f>
        <v>9</v>
      </c>
      <c r="AC15" s="96"/>
      <c r="AD15" s="97"/>
      <c r="AE15" s="98"/>
      <c r="AF15" s="99">
        <f>SUM($K$15,$N$15,$Q$15,$T$15,$W$15,$Z$15)</f>
        <v>55</v>
      </c>
      <c r="AG15" s="100" t="s">
        <v>3</v>
      </c>
      <c r="AH15" s="101">
        <f>SUM($M$15,$P$15,$S$15,$V$15,$Y$15,$AB$15)</f>
        <v>94</v>
      </c>
      <c r="AI15" s="102">
        <f>SUM(IF(K15="",0,K15-M15)+IF(N15="",0,N15-P15)+IF(Q15="",0,Q15-S15)+IF(T15="",0,T15-V15)+IF(W15="",0,W15-Y15)+IF(Z15="",0,Z15-AB15))</f>
        <v>-39</v>
      </c>
      <c r="AJ15" s="103">
        <f t="shared" si="5"/>
        <v>6</v>
      </c>
      <c r="AK15" s="104" t="s">
        <v>3</v>
      </c>
      <c r="AL15" s="105">
        <f t="shared" si="6"/>
        <v>6</v>
      </c>
      <c r="AM15" s="130">
        <f t="shared" si="4"/>
        <v>4</v>
      </c>
      <c r="AN15" s="131">
        <f t="shared" si="7"/>
        <v>0.5851063829787234</v>
      </c>
      <c r="AO15" s="127" t="str">
        <f>$K$28</f>
        <v>SV Kinsau</v>
      </c>
      <c r="AP15" s="64">
        <v>0</v>
      </c>
      <c r="AQ15" s="43"/>
      <c r="AR15" s="63" t="str">
        <f>$K$30</f>
        <v>TSV Rott</v>
      </c>
      <c r="AS15" s="64">
        <v>14</v>
      </c>
      <c r="AT15" s="44"/>
      <c r="AU15" s="63" t="str">
        <f>$K$28</f>
        <v>SV Kinsau</v>
      </c>
      <c r="AV15" s="64">
        <v>20</v>
      </c>
      <c r="AW15" s="37"/>
    </row>
    <row r="16" spans="1:49" s="38" customFormat="1" ht="34.5" customHeight="1">
      <c r="A16" s="33"/>
      <c r="B16" s="28"/>
      <c r="C16" s="28"/>
      <c r="D16" s="28"/>
      <c r="E16" s="28"/>
      <c r="F16" s="28"/>
      <c r="G16" s="28"/>
      <c r="H16" s="28"/>
      <c r="I16" s="28"/>
      <c r="J16" s="31"/>
      <c r="K16" s="106"/>
      <c r="L16" s="106"/>
      <c r="M16" s="32"/>
      <c r="N16" s="32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107"/>
      <c r="AD16" s="107"/>
      <c r="AE16" s="28"/>
      <c r="AF16" s="28"/>
      <c r="AG16" s="28"/>
      <c r="AH16" s="28"/>
      <c r="AI16" s="28"/>
      <c r="AJ16" s="107"/>
      <c r="AK16" s="107"/>
      <c r="AL16" s="107"/>
      <c r="AM16" s="107"/>
      <c r="AN16" s="35"/>
      <c r="AO16" s="43"/>
      <c r="AP16" s="43"/>
      <c r="AQ16" s="43"/>
      <c r="AR16" s="43"/>
      <c r="AS16" s="43"/>
      <c r="AT16" s="43"/>
      <c r="AU16" s="43"/>
      <c r="AV16" s="43"/>
      <c r="AW16" s="37"/>
    </row>
    <row r="17" spans="1:49" s="38" customFormat="1" ht="34.5" customHeight="1">
      <c r="A17" s="33"/>
      <c r="B17" s="28"/>
      <c r="C17" s="28"/>
      <c r="D17" s="28"/>
      <c r="E17" s="28"/>
      <c r="F17" s="28"/>
      <c r="G17" s="28"/>
      <c r="H17" s="28"/>
      <c r="I17" s="28"/>
      <c r="J17" s="24"/>
      <c r="K17" s="24"/>
      <c r="L17" s="24"/>
      <c r="M17" s="24"/>
      <c r="N17" s="24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133" t="s">
        <v>4</v>
      </c>
      <c r="AD17" s="133"/>
      <c r="AE17" s="133"/>
      <c r="AF17" s="133"/>
      <c r="AG17" s="133"/>
      <c r="AH17" s="133"/>
      <c r="AI17" s="133"/>
      <c r="AJ17" s="108"/>
      <c r="AK17" s="108"/>
      <c r="AL17" s="108"/>
      <c r="AM17" s="109"/>
      <c r="AN17" s="107"/>
      <c r="AO17" s="80" t="str">
        <f>$K$18</f>
        <v>SV Apfeldorf</v>
      </c>
      <c r="AP17" s="42">
        <v>18</v>
      </c>
      <c r="AQ17" s="43"/>
      <c r="AR17" s="41" t="str">
        <f>$K$18</f>
        <v>SV Apfeldorf</v>
      </c>
      <c r="AS17" s="42">
        <v>31</v>
      </c>
      <c r="AT17" s="43"/>
      <c r="AU17" s="41" t="str">
        <f>$K$26</f>
        <v>SV Hohenfurch</v>
      </c>
      <c r="AV17" s="42">
        <v>29</v>
      </c>
      <c r="AW17" s="37"/>
    </row>
    <row r="18" spans="1:49" s="38" customFormat="1" ht="34.5" customHeight="1">
      <c r="A18" s="33"/>
      <c r="B18" s="28"/>
      <c r="C18" s="28"/>
      <c r="D18" s="28"/>
      <c r="E18" s="28"/>
      <c r="F18" s="28"/>
      <c r="G18" s="28"/>
      <c r="H18" s="28"/>
      <c r="I18" s="28"/>
      <c r="J18" s="121" t="s">
        <v>5</v>
      </c>
      <c r="K18" s="134" t="s">
        <v>21</v>
      </c>
      <c r="L18" s="134"/>
      <c r="M18" s="134"/>
      <c r="N18" s="134"/>
      <c r="O18" s="134"/>
      <c r="P18" s="134"/>
      <c r="Q18" s="13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135" t="str">
        <f>$I$9</f>
        <v>SV Fuchstal</v>
      </c>
      <c r="AD18" s="135"/>
      <c r="AE18" s="135"/>
      <c r="AF18" s="135"/>
      <c r="AG18" s="135"/>
      <c r="AH18" s="135"/>
      <c r="AI18" s="135"/>
      <c r="AJ18" s="110"/>
      <c r="AK18" s="110"/>
      <c r="AL18" s="110"/>
      <c r="AM18" s="110"/>
      <c r="AN18" s="35"/>
      <c r="AO18" s="63" t="str">
        <f>$K$30</f>
        <v>TSV Rott</v>
      </c>
      <c r="AP18" s="64">
        <v>6</v>
      </c>
      <c r="AQ18" s="43"/>
      <c r="AR18" s="63" t="str">
        <f>$K$26</f>
        <v>SV Hohenfurch</v>
      </c>
      <c r="AS18" s="64">
        <v>5</v>
      </c>
      <c r="AT18" s="44"/>
      <c r="AU18" s="63" t="str">
        <f>$K$30</f>
        <v>TSV Rott</v>
      </c>
      <c r="AV18" s="64">
        <v>5</v>
      </c>
      <c r="AW18" s="37"/>
    </row>
    <row r="19" spans="1:49" s="38" customFormat="1" ht="34.5" customHeight="1">
      <c r="A19" s="33"/>
      <c r="B19" s="28"/>
      <c r="C19" s="28"/>
      <c r="D19" s="28"/>
      <c r="E19" s="28"/>
      <c r="F19" s="28"/>
      <c r="G19" s="28"/>
      <c r="H19" s="28"/>
      <c r="I19" s="28"/>
      <c r="J19" s="121"/>
      <c r="K19" s="24"/>
      <c r="L19" s="24"/>
      <c r="M19" s="24"/>
      <c r="N19" s="24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133" t="s">
        <v>6</v>
      </c>
      <c r="AD19" s="133"/>
      <c r="AE19" s="133"/>
      <c r="AF19" s="133"/>
      <c r="AG19" s="133"/>
      <c r="AH19" s="133"/>
      <c r="AI19" s="133"/>
      <c r="AJ19" s="108"/>
      <c r="AK19" s="108"/>
      <c r="AL19" s="108"/>
      <c r="AM19" s="109"/>
      <c r="AN19" s="107"/>
      <c r="AO19" s="84"/>
      <c r="AP19" s="85"/>
      <c r="AQ19" s="85"/>
      <c r="AR19" s="85"/>
      <c r="AS19" s="85"/>
      <c r="AT19" s="43"/>
      <c r="AU19" s="85"/>
      <c r="AV19" s="85"/>
      <c r="AW19" s="37"/>
    </row>
    <row r="20" spans="1:49" s="38" customFormat="1" ht="34.5" customHeight="1">
      <c r="A20" s="33"/>
      <c r="B20" s="28"/>
      <c r="C20" s="28"/>
      <c r="D20" s="28"/>
      <c r="E20" s="28"/>
      <c r="F20" s="28"/>
      <c r="G20" s="28"/>
      <c r="H20" s="28"/>
      <c r="I20" s="28"/>
      <c r="J20" s="121" t="s">
        <v>7</v>
      </c>
      <c r="K20" s="137" t="s">
        <v>22</v>
      </c>
      <c r="L20" s="137"/>
      <c r="M20" s="137"/>
      <c r="N20" s="137"/>
      <c r="O20" s="137"/>
      <c r="P20" s="137"/>
      <c r="Q20" s="13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35" t="str">
        <f>$I$10</f>
        <v>SV Apfeldorf</v>
      </c>
      <c r="AD20" s="135"/>
      <c r="AE20" s="135"/>
      <c r="AF20" s="135"/>
      <c r="AG20" s="135"/>
      <c r="AH20" s="135"/>
      <c r="AI20" s="135"/>
      <c r="AJ20" s="110"/>
      <c r="AK20" s="110"/>
      <c r="AL20" s="110"/>
      <c r="AM20" s="110"/>
      <c r="AN20" s="35"/>
      <c r="AO20" s="80" t="str">
        <f>$K$20</f>
        <v>TSV Epfach</v>
      </c>
      <c r="AP20" s="42">
        <v>28</v>
      </c>
      <c r="AQ20" s="43"/>
      <c r="AR20" s="41" t="str">
        <f>$K$20</f>
        <v>TSV Epfach</v>
      </c>
      <c r="AS20" s="42">
        <v>6</v>
      </c>
      <c r="AT20" s="85"/>
      <c r="AU20" s="41" t="str">
        <f>$K$20</f>
        <v>TSV Epfach</v>
      </c>
      <c r="AV20" s="42">
        <v>11</v>
      </c>
      <c r="AW20" s="37"/>
    </row>
    <row r="21" spans="1:49" s="38" customFormat="1" ht="34.5" customHeight="1">
      <c r="A21" s="33"/>
      <c r="B21" s="28"/>
      <c r="C21" s="28"/>
      <c r="D21" s="28"/>
      <c r="E21" s="28"/>
      <c r="F21" s="28"/>
      <c r="G21" s="28"/>
      <c r="H21" s="28"/>
      <c r="I21" s="28"/>
      <c r="J21" s="121"/>
      <c r="K21" s="32"/>
      <c r="L21" s="32"/>
      <c r="M21" s="32"/>
      <c r="N21" s="32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133" t="s">
        <v>8</v>
      </c>
      <c r="AD21" s="133"/>
      <c r="AE21" s="133"/>
      <c r="AF21" s="133"/>
      <c r="AG21" s="133"/>
      <c r="AH21" s="133"/>
      <c r="AI21" s="133"/>
      <c r="AJ21" s="108"/>
      <c r="AK21" s="108"/>
      <c r="AL21" s="108"/>
      <c r="AM21" s="109"/>
      <c r="AN21" s="107"/>
      <c r="AO21" s="63" t="str">
        <f>$K$22</f>
        <v>SV Erpfting</v>
      </c>
      <c r="AP21" s="64">
        <v>6</v>
      </c>
      <c r="AQ21" s="43"/>
      <c r="AR21" s="63" t="str">
        <f>$K$28</f>
        <v>SV Kinsau</v>
      </c>
      <c r="AS21" s="64">
        <v>13</v>
      </c>
      <c r="AT21" s="44"/>
      <c r="AU21" s="63" t="str">
        <f>$K$24</f>
        <v>SV Fuchstal</v>
      </c>
      <c r="AV21" s="64">
        <v>13</v>
      </c>
      <c r="AW21" s="37"/>
    </row>
    <row r="22" spans="1:49" s="38" customFormat="1" ht="34.5" customHeight="1">
      <c r="A22" s="33"/>
      <c r="B22" s="28"/>
      <c r="C22" s="28"/>
      <c r="D22" s="28"/>
      <c r="E22" s="28"/>
      <c r="F22" s="28"/>
      <c r="G22" s="28"/>
      <c r="H22" s="28"/>
      <c r="I22" s="28"/>
      <c r="J22" s="121" t="s">
        <v>9</v>
      </c>
      <c r="K22" s="137" t="s">
        <v>23</v>
      </c>
      <c r="L22" s="137"/>
      <c r="M22" s="137"/>
      <c r="N22" s="137"/>
      <c r="O22" s="137"/>
      <c r="P22" s="137"/>
      <c r="Q22" s="137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135" t="str">
        <f>$I$11</f>
        <v>SV Hohenfurch</v>
      </c>
      <c r="AD22" s="135"/>
      <c r="AE22" s="135"/>
      <c r="AF22" s="135"/>
      <c r="AG22" s="135"/>
      <c r="AH22" s="135"/>
      <c r="AI22" s="135"/>
      <c r="AJ22" s="110"/>
      <c r="AK22" s="110"/>
      <c r="AL22" s="110"/>
      <c r="AM22" s="110"/>
      <c r="AN22" s="35"/>
      <c r="AO22" s="111"/>
      <c r="AP22" s="111"/>
      <c r="AQ22" s="111"/>
      <c r="AR22" s="111"/>
      <c r="AS22" s="111"/>
      <c r="AT22" s="43"/>
      <c r="AU22" s="111"/>
      <c r="AV22" s="111"/>
      <c r="AW22" s="37"/>
    </row>
    <row r="23" spans="1:49" s="38" customFormat="1" ht="34.5" customHeight="1">
      <c r="A23" s="33"/>
      <c r="B23" s="28"/>
      <c r="C23" s="28"/>
      <c r="D23" s="28"/>
      <c r="E23" s="28"/>
      <c r="F23" s="28"/>
      <c r="G23" s="28"/>
      <c r="H23" s="28"/>
      <c r="I23" s="28"/>
      <c r="J23" s="121"/>
      <c r="K23" s="24"/>
      <c r="L23" s="24"/>
      <c r="M23" s="24"/>
      <c r="N23" s="24"/>
      <c r="O23" s="28"/>
      <c r="P23" s="28"/>
      <c r="Q23" s="31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133" t="s">
        <v>12</v>
      </c>
      <c r="AD23" s="133"/>
      <c r="AE23" s="133"/>
      <c r="AF23" s="133"/>
      <c r="AG23" s="133"/>
      <c r="AH23" s="133"/>
      <c r="AI23" s="133"/>
      <c r="AJ23" s="108"/>
      <c r="AK23" s="108"/>
      <c r="AL23" s="108"/>
      <c r="AM23" s="109"/>
      <c r="AN23" s="28"/>
      <c r="AO23" s="80" t="str">
        <f>$K$24</f>
        <v>SV Fuchstal</v>
      </c>
      <c r="AP23" s="42">
        <v>22</v>
      </c>
      <c r="AQ23" s="43"/>
      <c r="AR23" s="41" t="str">
        <f>$K$24</f>
        <v>SV Fuchstal</v>
      </c>
      <c r="AS23" s="42">
        <v>19</v>
      </c>
      <c r="AT23" s="111"/>
      <c r="AU23" s="41" t="str">
        <f>$K$28</f>
        <v>SV Kinsau</v>
      </c>
      <c r="AV23" s="42">
        <v>9</v>
      </c>
      <c r="AW23" s="37"/>
    </row>
    <row r="24" spans="1:49" s="38" customFormat="1" ht="34.5" customHeight="1">
      <c r="A24" s="33"/>
      <c r="B24" s="28"/>
      <c r="C24" s="28"/>
      <c r="D24" s="28"/>
      <c r="E24" s="28"/>
      <c r="F24" s="28"/>
      <c r="G24" s="28"/>
      <c r="H24" s="28"/>
      <c r="I24" s="28"/>
      <c r="J24" s="121" t="s">
        <v>13</v>
      </c>
      <c r="K24" s="134" t="s">
        <v>24</v>
      </c>
      <c r="L24" s="134"/>
      <c r="M24" s="134"/>
      <c r="N24" s="134"/>
      <c r="O24" s="134"/>
      <c r="P24" s="134"/>
      <c r="Q24" s="13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35" t="str">
        <f>$I$12</f>
        <v>TSV Rott</v>
      </c>
      <c r="AD24" s="135"/>
      <c r="AE24" s="135"/>
      <c r="AF24" s="135"/>
      <c r="AG24" s="135"/>
      <c r="AH24" s="135"/>
      <c r="AI24" s="135"/>
      <c r="AJ24" s="110"/>
      <c r="AK24" s="110"/>
      <c r="AL24" s="110"/>
      <c r="AM24" s="110"/>
      <c r="AN24" s="35"/>
      <c r="AO24" s="63" t="str">
        <f>$K$26</f>
        <v>SV Hohenfurch</v>
      </c>
      <c r="AP24" s="64">
        <v>8</v>
      </c>
      <c r="AQ24" s="43"/>
      <c r="AR24" s="63" t="str">
        <f>$K$30</f>
        <v>TSV Rott</v>
      </c>
      <c r="AS24" s="64">
        <v>0</v>
      </c>
      <c r="AT24" s="44"/>
      <c r="AU24" s="63" t="str">
        <f>$K$30</f>
        <v>TSV Rott</v>
      </c>
      <c r="AV24" s="64">
        <v>15</v>
      </c>
      <c r="AW24" s="37"/>
    </row>
    <row r="25" spans="1:49" s="38" customFormat="1" ht="34.5" customHeight="1">
      <c r="A25" s="33"/>
      <c r="B25" s="28"/>
      <c r="C25" s="28"/>
      <c r="D25" s="28"/>
      <c r="E25" s="28"/>
      <c r="F25" s="28"/>
      <c r="G25" s="28"/>
      <c r="H25" s="28"/>
      <c r="I25" s="28"/>
      <c r="J25" s="122"/>
      <c r="K25" s="24"/>
      <c r="L25" s="24"/>
      <c r="M25" s="24"/>
      <c r="N25" s="24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133" t="s">
        <v>14</v>
      </c>
      <c r="AD25" s="133"/>
      <c r="AE25" s="133"/>
      <c r="AF25" s="133"/>
      <c r="AG25" s="133"/>
      <c r="AH25" s="133"/>
      <c r="AI25" s="133"/>
      <c r="AJ25" s="28"/>
      <c r="AK25" s="28"/>
      <c r="AL25" s="28"/>
      <c r="AM25" s="28"/>
      <c r="AN25" s="28"/>
      <c r="AO25" s="43"/>
      <c r="AP25" s="43"/>
      <c r="AQ25" s="43"/>
      <c r="AR25" s="43"/>
      <c r="AS25" s="43"/>
      <c r="AT25" s="43"/>
      <c r="AU25" s="43"/>
      <c r="AV25" s="43"/>
      <c r="AW25" s="37"/>
    </row>
    <row r="26" spans="1:49" s="38" customFormat="1" ht="34.5" customHeight="1">
      <c r="A26" s="33"/>
      <c r="B26" s="28"/>
      <c r="C26" s="28"/>
      <c r="D26" s="28"/>
      <c r="E26" s="28"/>
      <c r="F26" s="28"/>
      <c r="G26" s="28"/>
      <c r="H26" s="28"/>
      <c r="I26" s="28"/>
      <c r="J26" s="121" t="s">
        <v>15</v>
      </c>
      <c r="K26" s="134" t="s">
        <v>25</v>
      </c>
      <c r="L26" s="134"/>
      <c r="M26" s="134"/>
      <c r="N26" s="134"/>
      <c r="O26" s="134"/>
      <c r="P26" s="134"/>
      <c r="Q26" s="13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35" t="str">
        <f>$I$13</f>
        <v>SV Kinsau</v>
      </c>
      <c r="AD26" s="135"/>
      <c r="AE26" s="135"/>
      <c r="AF26" s="135"/>
      <c r="AG26" s="135"/>
      <c r="AH26" s="135"/>
      <c r="AI26" s="135"/>
      <c r="AJ26" s="28"/>
      <c r="AK26" s="28"/>
      <c r="AL26" s="28"/>
      <c r="AM26" s="28"/>
      <c r="AN26" s="28"/>
      <c r="AO26" s="80" t="str">
        <f>$K$20</f>
        <v>TSV Epfach</v>
      </c>
      <c r="AP26" s="42">
        <v>13</v>
      </c>
      <c r="AQ26" s="43"/>
      <c r="AR26" s="41" t="str">
        <f>$K$18</f>
        <v>SV Apfeldorf</v>
      </c>
      <c r="AS26" s="42">
        <v>11</v>
      </c>
      <c r="AT26" s="43"/>
      <c r="AU26" s="41" t="str">
        <f>$K$22</f>
        <v>SV Erpfting</v>
      </c>
      <c r="AV26" s="42">
        <v>14</v>
      </c>
      <c r="AW26" s="37"/>
    </row>
    <row r="27" spans="1:49" s="38" customFormat="1" ht="34.5" customHeight="1">
      <c r="A27" s="33"/>
      <c r="B27" s="28"/>
      <c r="C27" s="28"/>
      <c r="D27" s="28"/>
      <c r="E27" s="28"/>
      <c r="F27" s="28"/>
      <c r="G27" s="28"/>
      <c r="H27" s="28"/>
      <c r="I27" s="28"/>
      <c r="J27" s="122"/>
      <c r="K27" s="24"/>
      <c r="L27" s="24"/>
      <c r="M27" s="24"/>
      <c r="N27" s="24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33" t="s">
        <v>16</v>
      </c>
      <c r="AD27" s="133"/>
      <c r="AE27" s="133"/>
      <c r="AF27" s="133"/>
      <c r="AG27" s="133"/>
      <c r="AH27" s="133"/>
      <c r="AI27" s="133"/>
      <c r="AJ27" s="28"/>
      <c r="AK27" s="28"/>
      <c r="AL27" s="28"/>
      <c r="AM27" s="28"/>
      <c r="AN27" s="28"/>
      <c r="AO27" s="63" t="str">
        <f>$K$30</f>
        <v>TSV Rott</v>
      </c>
      <c r="AP27" s="64">
        <v>15</v>
      </c>
      <c r="AQ27" s="43"/>
      <c r="AR27" s="63" t="str">
        <f>$K$28</f>
        <v>SV Kinsau</v>
      </c>
      <c r="AS27" s="64">
        <v>9</v>
      </c>
      <c r="AT27" s="44"/>
      <c r="AU27" s="63" t="str">
        <f>$K$26</f>
        <v>SV Hohenfurch</v>
      </c>
      <c r="AV27" s="64">
        <v>22</v>
      </c>
      <c r="AW27" s="37"/>
    </row>
    <row r="28" spans="1:49" s="38" customFormat="1" ht="34.5" customHeight="1">
      <c r="A28" s="33"/>
      <c r="B28" s="28"/>
      <c r="C28" s="28"/>
      <c r="D28" s="28"/>
      <c r="E28" s="28"/>
      <c r="F28" s="28"/>
      <c r="G28" s="28"/>
      <c r="H28" s="28"/>
      <c r="I28" s="28"/>
      <c r="J28" s="121" t="s">
        <v>17</v>
      </c>
      <c r="K28" s="134" t="s">
        <v>26</v>
      </c>
      <c r="L28" s="134"/>
      <c r="M28" s="134"/>
      <c r="N28" s="134"/>
      <c r="O28" s="134"/>
      <c r="P28" s="134"/>
      <c r="Q28" s="13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35" t="str">
        <f>$I$14</f>
        <v>TSV Epfach</v>
      </c>
      <c r="AD28" s="135"/>
      <c r="AE28" s="135"/>
      <c r="AF28" s="135"/>
      <c r="AG28" s="135"/>
      <c r="AH28" s="135"/>
      <c r="AI28" s="135"/>
      <c r="AJ28" s="28"/>
      <c r="AK28" s="28"/>
      <c r="AL28" s="28"/>
      <c r="AM28" s="28"/>
      <c r="AN28" s="28"/>
      <c r="AO28" s="43"/>
      <c r="AP28" s="43"/>
      <c r="AQ28" s="43"/>
      <c r="AR28" s="43"/>
      <c r="AS28" s="43"/>
      <c r="AT28" s="43"/>
      <c r="AU28" s="43"/>
      <c r="AV28" s="43"/>
      <c r="AW28" s="37"/>
    </row>
    <row r="29" spans="1:49" s="38" customFormat="1" ht="34.5" customHeight="1">
      <c r="A29" s="33"/>
      <c r="B29" s="28"/>
      <c r="C29" s="28"/>
      <c r="D29" s="28"/>
      <c r="E29" s="28"/>
      <c r="F29" s="28"/>
      <c r="G29" s="28"/>
      <c r="H29" s="28"/>
      <c r="I29" s="28"/>
      <c r="J29" s="122"/>
      <c r="K29" s="24"/>
      <c r="L29" s="24"/>
      <c r="M29" s="24"/>
      <c r="N29" s="24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33" t="s">
        <v>18</v>
      </c>
      <c r="AD29" s="133"/>
      <c r="AE29" s="133"/>
      <c r="AF29" s="133"/>
      <c r="AG29" s="133"/>
      <c r="AH29" s="133"/>
      <c r="AI29" s="133"/>
      <c r="AJ29" s="112"/>
      <c r="AK29" s="28"/>
      <c r="AL29" s="28"/>
      <c r="AM29" s="28"/>
      <c r="AN29" s="28"/>
      <c r="AO29" s="26"/>
      <c r="AP29" s="26"/>
      <c r="AQ29" s="43"/>
      <c r="AR29" s="43"/>
      <c r="AS29" s="43"/>
      <c r="AT29" s="43"/>
      <c r="AU29" s="43"/>
      <c r="AV29" s="43"/>
      <c r="AW29" s="37"/>
    </row>
    <row r="30" spans="1:49" s="38" customFormat="1" ht="34.5" customHeight="1">
      <c r="A30" s="33"/>
      <c r="B30" s="28"/>
      <c r="C30" s="28"/>
      <c r="D30" s="28"/>
      <c r="E30" s="28"/>
      <c r="F30" s="28"/>
      <c r="G30" s="28"/>
      <c r="H30" s="28"/>
      <c r="I30" s="28"/>
      <c r="J30" s="121" t="s">
        <v>19</v>
      </c>
      <c r="K30" s="134" t="s">
        <v>27</v>
      </c>
      <c r="L30" s="134"/>
      <c r="M30" s="134"/>
      <c r="N30" s="134"/>
      <c r="O30" s="134"/>
      <c r="P30" s="134"/>
      <c r="Q30" s="134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35" t="str">
        <f>$I$15</f>
        <v>SV Erpfting</v>
      </c>
      <c r="AD30" s="135"/>
      <c r="AE30" s="135"/>
      <c r="AF30" s="135"/>
      <c r="AG30" s="135"/>
      <c r="AH30" s="135"/>
      <c r="AI30" s="135"/>
      <c r="AJ30" s="28"/>
      <c r="AK30" s="28"/>
      <c r="AL30" s="28"/>
      <c r="AM30" s="28"/>
      <c r="AN30" s="28"/>
      <c r="AO30" s="26"/>
      <c r="AP30" s="26"/>
      <c r="AQ30" s="43"/>
      <c r="AR30" s="43"/>
      <c r="AS30" s="43"/>
      <c r="AT30" s="43"/>
      <c r="AU30" s="43"/>
      <c r="AV30" s="43"/>
      <c r="AW30" s="37"/>
    </row>
    <row r="31" spans="1:49" ht="34.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36"/>
      <c r="K31" s="136"/>
      <c r="L31" s="136"/>
      <c r="M31" s="136"/>
      <c r="N31" s="136"/>
      <c r="O31" s="114"/>
      <c r="P31" s="114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6"/>
      <c r="AF31" s="116"/>
      <c r="AG31" s="116"/>
      <c r="AH31" s="116"/>
      <c r="AI31" s="117"/>
      <c r="AJ31" s="118"/>
      <c r="AK31" s="118"/>
      <c r="AL31" s="118"/>
      <c r="AM31" s="118"/>
      <c r="AN31" s="115"/>
      <c r="AO31" s="119"/>
      <c r="AP31" s="119"/>
      <c r="AQ31" s="119"/>
      <c r="AR31" s="132" t="s">
        <v>10</v>
      </c>
      <c r="AS31" s="132"/>
      <c r="AT31" s="132"/>
      <c r="AU31" s="132"/>
      <c r="AV31" s="132"/>
      <c r="AW31" s="132"/>
    </row>
  </sheetData>
  <sheetProtection selectLockedCells="1" selectUnlockedCells="1"/>
  <mergeCells count="36">
    <mergeCell ref="AV6:AV7"/>
    <mergeCell ref="AF8:AH8"/>
    <mergeCell ref="AJ8:AL8"/>
    <mergeCell ref="K2:AN2"/>
    <mergeCell ref="K6:M8"/>
    <mergeCell ref="N6:P8"/>
    <mergeCell ref="Q6:S8"/>
    <mergeCell ref="T6:V8"/>
    <mergeCell ref="W6:Y8"/>
    <mergeCell ref="Z6:AB8"/>
    <mergeCell ref="AC17:AI17"/>
    <mergeCell ref="K18:Q18"/>
    <mergeCell ref="AC18:AI18"/>
    <mergeCell ref="AC19:AI19"/>
    <mergeCell ref="AP6:AP7"/>
    <mergeCell ref="AS6:AS7"/>
    <mergeCell ref="AC6:AE8"/>
    <mergeCell ref="AC23:AI23"/>
    <mergeCell ref="K24:Q24"/>
    <mergeCell ref="AC24:AI24"/>
    <mergeCell ref="AC25:AI25"/>
    <mergeCell ref="K20:Q20"/>
    <mergeCell ref="AC20:AI20"/>
    <mergeCell ref="AC21:AI21"/>
    <mergeCell ref="K22:Q22"/>
    <mergeCell ref="AC22:AI22"/>
    <mergeCell ref="AR31:AW31"/>
    <mergeCell ref="AC29:AI29"/>
    <mergeCell ref="K30:Q30"/>
    <mergeCell ref="AC30:AI30"/>
    <mergeCell ref="J31:N31"/>
    <mergeCell ref="K26:Q26"/>
    <mergeCell ref="AC26:AI26"/>
    <mergeCell ref="AC27:AI27"/>
    <mergeCell ref="K28:Q28"/>
    <mergeCell ref="AC28:AI2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Filser Ralf</cp:lastModifiedBy>
  <dcterms:modified xsi:type="dcterms:W3CDTF">2018-06-03T13:30:26Z</dcterms:modified>
  <cp:category/>
  <cp:version/>
  <cp:contentType/>
  <cp:contentStatus/>
</cp:coreProperties>
</file>